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-下/"/>
    </mc:Choice>
  </mc:AlternateContent>
  <xr:revisionPtr revIDLastSave="143" documentId="8_{DD7E0C33-6A6C-4422-8AE9-51BB6AB8FB44}" xr6:coauthVersionLast="45" xr6:coauthVersionMax="45" xr10:uidLastSave="{50257F48-FE1D-4EE5-9500-60C33ECF3090}"/>
  <bookViews>
    <workbookView xWindow="-120" yWindow="-120" windowWidth="20730" windowHeight="11160" firstSheet="5" activeTab="4" xr2:uid="{00000000-000D-0000-FFFF-FFFF00000000}"/>
  </bookViews>
  <sheets>
    <sheet name="01" sheetId="1" r:id="rId1"/>
    <sheet name="02" sheetId="6" r:id="rId2"/>
    <sheet name="03" sheetId="7" r:id="rId3"/>
    <sheet name="04" sheetId="8" r:id="rId4"/>
    <sheet name="05" sheetId="9" r:id="rId5"/>
    <sheet name="06" sheetId="10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9" l="1"/>
  <c r="G33" i="9"/>
  <c r="E41" i="9"/>
  <c r="G41" i="9"/>
  <c r="H33" i="10"/>
  <c r="J41" i="10"/>
  <c r="E41" i="10"/>
  <c r="G41" i="10"/>
  <c r="Q43" i="10"/>
  <c r="J40" i="10"/>
  <c r="E40" i="10"/>
  <c r="G40" i="10"/>
  <c r="O43" i="10"/>
  <c r="J39" i="10"/>
  <c r="E39" i="10"/>
  <c r="G39" i="10"/>
  <c r="M43" i="10"/>
  <c r="J38" i="10"/>
  <c r="E38" i="10"/>
  <c r="G38" i="10"/>
  <c r="Q38" i="10"/>
  <c r="J37" i="10"/>
  <c r="E37" i="10"/>
  <c r="G37" i="10"/>
  <c r="O38" i="10"/>
  <c r="J36" i="10"/>
  <c r="E36" i="10"/>
  <c r="G36" i="10"/>
  <c r="M38" i="10"/>
  <c r="J35" i="10"/>
  <c r="E35" i="10"/>
  <c r="G35" i="10"/>
  <c r="Q33" i="10"/>
  <c r="J34" i="10"/>
  <c r="E34" i="10"/>
  <c r="G34" i="10"/>
  <c r="O33" i="10"/>
  <c r="J33" i="10"/>
  <c r="E33" i="10"/>
  <c r="G33" i="10"/>
  <c r="M33" i="10"/>
  <c r="C30" i="10"/>
  <c r="M26" i="10"/>
  <c r="I26" i="10"/>
  <c r="N26" i="10"/>
  <c r="M25" i="10"/>
  <c r="M24" i="10"/>
  <c r="M23" i="10"/>
  <c r="M22" i="10"/>
  <c r="I22" i="10"/>
  <c r="N22" i="10"/>
  <c r="M21" i="10"/>
  <c r="M20" i="10"/>
  <c r="M19" i="10"/>
  <c r="M18" i="10"/>
  <c r="E18" i="10"/>
  <c r="D18" i="10"/>
  <c r="I23" i="10"/>
  <c r="N23" i="10"/>
  <c r="R6" i="10"/>
  <c r="Q5" i="10"/>
  <c r="Q6" i="10"/>
  <c r="O5" i="10"/>
  <c r="P4" i="10"/>
  <c r="M5" i="10"/>
  <c r="R4" i="10"/>
  <c r="Q4" i="10"/>
  <c r="N4" i="10"/>
  <c r="M4" i="10"/>
  <c r="J41" i="9"/>
  <c r="Q43" i="9"/>
  <c r="J40" i="9"/>
  <c r="E40" i="9"/>
  <c r="G40" i="9"/>
  <c r="O43" i="9"/>
  <c r="J39" i="9"/>
  <c r="E39" i="9"/>
  <c r="G39" i="9"/>
  <c r="M43" i="9"/>
  <c r="J38" i="9"/>
  <c r="E38" i="9"/>
  <c r="G38" i="9"/>
  <c r="Q38" i="9"/>
  <c r="J37" i="9"/>
  <c r="E37" i="9"/>
  <c r="G37" i="9"/>
  <c r="O38" i="9"/>
  <c r="J36" i="9"/>
  <c r="E36" i="9"/>
  <c r="G36" i="9"/>
  <c r="M38" i="9"/>
  <c r="J35" i="9"/>
  <c r="E35" i="9"/>
  <c r="G35" i="9"/>
  <c r="Q33" i="9"/>
  <c r="J34" i="9"/>
  <c r="E34" i="9"/>
  <c r="G34" i="9"/>
  <c r="O33" i="9"/>
  <c r="J33" i="9"/>
  <c r="M33" i="9"/>
  <c r="C30" i="9"/>
  <c r="M26" i="9"/>
  <c r="D18" i="9"/>
  <c r="I26" i="9"/>
  <c r="N26" i="9"/>
  <c r="M25" i="9"/>
  <c r="M24" i="9"/>
  <c r="M23" i="9"/>
  <c r="M22" i="9"/>
  <c r="I22" i="9"/>
  <c r="N22" i="9"/>
  <c r="M21" i="9"/>
  <c r="M20" i="9"/>
  <c r="M19" i="9"/>
  <c r="M18" i="9"/>
  <c r="E18" i="9"/>
  <c r="I23" i="9"/>
  <c r="N23" i="9"/>
  <c r="R6" i="9"/>
  <c r="Q5" i="9"/>
  <c r="Q6" i="9"/>
  <c r="O5" i="9"/>
  <c r="P4" i="9"/>
  <c r="M5" i="9"/>
  <c r="M6" i="9"/>
  <c r="R4" i="9"/>
  <c r="Q4" i="9"/>
  <c r="N4" i="9"/>
  <c r="M4" i="9"/>
  <c r="J41" i="8"/>
  <c r="E41" i="8"/>
  <c r="G41" i="8"/>
  <c r="Q43" i="8"/>
  <c r="J40" i="8"/>
  <c r="E40" i="8"/>
  <c r="G40" i="8"/>
  <c r="O43" i="8"/>
  <c r="J39" i="8"/>
  <c r="E39" i="8"/>
  <c r="G39" i="8"/>
  <c r="M43" i="8"/>
  <c r="J38" i="8"/>
  <c r="G38" i="8"/>
  <c r="Q38" i="8"/>
  <c r="E38" i="8"/>
  <c r="J37" i="8"/>
  <c r="G37" i="8"/>
  <c r="O38" i="8"/>
  <c r="E37" i="8"/>
  <c r="J36" i="8"/>
  <c r="G36" i="8"/>
  <c r="M38" i="8"/>
  <c r="E36" i="8"/>
  <c r="J35" i="8"/>
  <c r="E35" i="8"/>
  <c r="G35" i="8"/>
  <c r="Q33" i="8"/>
  <c r="J34" i="8"/>
  <c r="G34" i="8"/>
  <c r="O33" i="8"/>
  <c r="E34" i="8"/>
  <c r="J33" i="8"/>
  <c r="G33" i="8"/>
  <c r="M33" i="8"/>
  <c r="E33" i="8"/>
  <c r="C30" i="8"/>
  <c r="M26" i="8"/>
  <c r="I26" i="8"/>
  <c r="N26" i="8"/>
  <c r="M25" i="8"/>
  <c r="M24" i="8"/>
  <c r="M23" i="8"/>
  <c r="M22" i="8"/>
  <c r="I22" i="8"/>
  <c r="N22" i="8"/>
  <c r="M21" i="8"/>
  <c r="M20" i="8"/>
  <c r="M19" i="8"/>
  <c r="M18" i="8"/>
  <c r="E18" i="8"/>
  <c r="D18" i="8"/>
  <c r="I23" i="8"/>
  <c r="N23" i="8"/>
  <c r="R6" i="8"/>
  <c r="R5" i="8"/>
  <c r="G6" i="8"/>
  <c r="N6" i="8"/>
  <c r="Q5" i="8"/>
  <c r="Q6" i="8"/>
  <c r="O5" i="8"/>
  <c r="P4" i="8"/>
  <c r="M5" i="8"/>
  <c r="M6" i="8"/>
  <c r="R4" i="8"/>
  <c r="Q4" i="8"/>
  <c r="N4" i="8"/>
  <c r="M4" i="8"/>
  <c r="J41" i="7"/>
  <c r="E41" i="7"/>
  <c r="G41" i="7"/>
  <c r="Q43" i="7"/>
  <c r="J40" i="7"/>
  <c r="E40" i="7"/>
  <c r="G40" i="7"/>
  <c r="O43" i="7"/>
  <c r="J39" i="7"/>
  <c r="E39" i="7"/>
  <c r="G39" i="7"/>
  <c r="M43" i="7"/>
  <c r="J38" i="7"/>
  <c r="G38" i="7"/>
  <c r="Q38" i="7"/>
  <c r="E38" i="7"/>
  <c r="J37" i="7"/>
  <c r="G37" i="7"/>
  <c r="O38" i="7"/>
  <c r="E37" i="7"/>
  <c r="J36" i="7"/>
  <c r="G36" i="7"/>
  <c r="M38" i="7"/>
  <c r="E36" i="7"/>
  <c r="J35" i="7"/>
  <c r="E35" i="7"/>
  <c r="G35" i="7"/>
  <c r="Q33" i="7"/>
  <c r="J34" i="7"/>
  <c r="G34" i="7"/>
  <c r="O33" i="7"/>
  <c r="E34" i="7"/>
  <c r="J33" i="7"/>
  <c r="G33" i="7"/>
  <c r="M33" i="7"/>
  <c r="E33" i="7"/>
  <c r="C30" i="7"/>
  <c r="M26" i="7"/>
  <c r="I26" i="7"/>
  <c r="N26" i="7"/>
  <c r="M25" i="7"/>
  <c r="M24" i="7"/>
  <c r="M23" i="7"/>
  <c r="M22" i="7"/>
  <c r="I22" i="7"/>
  <c r="N22" i="7"/>
  <c r="M21" i="7"/>
  <c r="M20" i="7"/>
  <c r="M19" i="7"/>
  <c r="M18" i="7"/>
  <c r="E18" i="7"/>
  <c r="D18" i="7"/>
  <c r="I23" i="7"/>
  <c r="N23" i="7"/>
  <c r="R6" i="7"/>
  <c r="N6" i="7"/>
  <c r="N5" i="7"/>
  <c r="C6" i="7"/>
  <c r="Q5" i="7"/>
  <c r="Q6" i="7"/>
  <c r="O5" i="7"/>
  <c r="P4" i="7"/>
  <c r="M5" i="7"/>
  <c r="M6" i="7"/>
  <c r="R4" i="7"/>
  <c r="Q4" i="7"/>
  <c r="N4" i="7"/>
  <c r="M4" i="7"/>
  <c r="J41" i="6"/>
  <c r="E41" i="6"/>
  <c r="G41" i="6"/>
  <c r="Q43" i="6"/>
  <c r="J40" i="6"/>
  <c r="E40" i="6"/>
  <c r="G40" i="6"/>
  <c r="O43" i="6"/>
  <c r="J39" i="6"/>
  <c r="E39" i="6"/>
  <c r="G39" i="6"/>
  <c r="M43" i="6"/>
  <c r="J38" i="6"/>
  <c r="G38" i="6"/>
  <c r="Q38" i="6"/>
  <c r="E38" i="6"/>
  <c r="J37" i="6"/>
  <c r="G37" i="6"/>
  <c r="O38" i="6"/>
  <c r="E37" i="6"/>
  <c r="J36" i="6"/>
  <c r="G36" i="6"/>
  <c r="M38" i="6"/>
  <c r="E36" i="6"/>
  <c r="J35" i="6"/>
  <c r="E35" i="6"/>
  <c r="G35" i="6"/>
  <c r="Q33" i="6"/>
  <c r="J34" i="6"/>
  <c r="G34" i="6"/>
  <c r="O33" i="6"/>
  <c r="E34" i="6"/>
  <c r="J33" i="6"/>
  <c r="G33" i="6"/>
  <c r="M33" i="6"/>
  <c r="E33" i="6"/>
  <c r="C30" i="6"/>
  <c r="M26" i="6"/>
  <c r="I26" i="6"/>
  <c r="N26" i="6"/>
  <c r="M25" i="6"/>
  <c r="M24" i="6"/>
  <c r="M23" i="6"/>
  <c r="M22" i="6"/>
  <c r="I22" i="6"/>
  <c r="N22" i="6"/>
  <c r="M21" i="6"/>
  <c r="M20" i="6"/>
  <c r="M19" i="6"/>
  <c r="M18" i="6"/>
  <c r="E18" i="6"/>
  <c r="D18" i="6"/>
  <c r="I23" i="6"/>
  <c r="N23" i="6"/>
  <c r="R6" i="6"/>
  <c r="N6" i="6"/>
  <c r="N5" i="6"/>
  <c r="C6" i="6"/>
  <c r="Q5" i="6"/>
  <c r="Q6" i="6"/>
  <c r="O5" i="6"/>
  <c r="P4" i="6"/>
  <c r="M5" i="6"/>
  <c r="M6" i="6"/>
  <c r="R4" i="6"/>
  <c r="Q4" i="6"/>
  <c r="N4" i="6"/>
  <c r="M4" i="6"/>
  <c r="N6" i="9"/>
  <c r="M6" i="10"/>
  <c r="N6" i="10"/>
  <c r="N5" i="10"/>
  <c r="C6" i="10"/>
  <c r="P42" i="10"/>
  <c r="O44" i="10"/>
  <c r="P44" i="10"/>
  <c r="O42" i="10"/>
  <c r="P37" i="10"/>
  <c r="P39" i="10"/>
  <c r="O37" i="10"/>
  <c r="O39" i="10"/>
  <c r="R5" i="10"/>
  <c r="G6" i="10"/>
  <c r="M34" i="10"/>
  <c r="N32" i="10"/>
  <c r="N34" i="10"/>
  <c r="M32" i="10"/>
  <c r="N39" i="10"/>
  <c r="M39" i="10"/>
  <c r="N37" i="10"/>
  <c r="M37" i="10"/>
  <c r="N44" i="10"/>
  <c r="N42" i="10"/>
  <c r="M44" i="10"/>
  <c r="M42" i="10"/>
  <c r="R44" i="10"/>
  <c r="R42" i="10"/>
  <c r="Q44" i="10"/>
  <c r="Q42" i="10"/>
  <c r="R39" i="10"/>
  <c r="R37" i="10"/>
  <c r="Q39" i="10"/>
  <c r="Q37" i="10"/>
  <c r="P32" i="10"/>
  <c r="P34" i="10"/>
  <c r="O32" i="10"/>
  <c r="O34" i="10"/>
  <c r="Q34" i="10"/>
  <c r="R32" i="10"/>
  <c r="R34" i="10"/>
  <c r="Q32" i="10"/>
  <c r="O6" i="10"/>
  <c r="O4" i="10"/>
  <c r="P6" i="10"/>
  <c r="P5" i="10"/>
  <c r="E6" i="10"/>
  <c r="I20" i="10"/>
  <c r="N20" i="10"/>
  <c r="I24" i="10"/>
  <c r="N24" i="10"/>
  <c r="I21" i="10"/>
  <c r="N21" i="10"/>
  <c r="I25" i="10"/>
  <c r="N25" i="10"/>
  <c r="I18" i="10"/>
  <c r="N18" i="10"/>
  <c r="J18" i="10"/>
  <c r="I19" i="10"/>
  <c r="N19" i="10"/>
  <c r="R39" i="9"/>
  <c r="Q37" i="9"/>
  <c r="Q39" i="9"/>
  <c r="R37" i="9"/>
  <c r="O44" i="9"/>
  <c r="O42" i="9"/>
  <c r="P44" i="9"/>
  <c r="P42" i="9"/>
  <c r="N5" i="9"/>
  <c r="C6" i="9"/>
  <c r="P32" i="9"/>
  <c r="P34" i="9"/>
  <c r="O32" i="9"/>
  <c r="O34" i="9"/>
  <c r="P37" i="9"/>
  <c r="O37" i="9"/>
  <c r="P39" i="9"/>
  <c r="O39" i="9"/>
  <c r="R5" i="9"/>
  <c r="G6" i="9"/>
  <c r="M34" i="9"/>
  <c r="N34" i="9"/>
  <c r="N32" i="9"/>
  <c r="M32" i="9"/>
  <c r="N39" i="9"/>
  <c r="M37" i="9"/>
  <c r="M39" i="9"/>
  <c r="N37" i="9"/>
  <c r="N44" i="9"/>
  <c r="N42" i="9"/>
  <c r="M44" i="9"/>
  <c r="M42" i="9"/>
  <c r="R44" i="9"/>
  <c r="R42" i="9"/>
  <c r="Q44" i="9"/>
  <c r="Q42" i="9"/>
  <c r="Q34" i="9"/>
  <c r="R32" i="9"/>
  <c r="R34" i="9"/>
  <c r="Q32" i="9"/>
  <c r="O6" i="9"/>
  <c r="I21" i="9"/>
  <c r="N21" i="9"/>
  <c r="I25" i="9"/>
  <c r="N25" i="9"/>
  <c r="O4" i="9"/>
  <c r="P6" i="9"/>
  <c r="P5" i="9"/>
  <c r="E6" i="9"/>
  <c r="I20" i="9"/>
  <c r="N20" i="9"/>
  <c r="I24" i="9"/>
  <c r="N24" i="9"/>
  <c r="I18" i="9"/>
  <c r="N18" i="9"/>
  <c r="I19" i="9"/>
  <c r="N19" i="9"/>
  <c r="J18" i="9"/>
  <c r="M34" i="8"/>
  <c r="N34" i="8"/>
  <c r="N32" i="8"/>
  <c r="M32" i="8"/>
  <c r="N39" i="8"/>
  <c r="M39" i="8"/>
  <c r="N37" i="8"/>
  <c r="M37" i="8"/>
  <c r="N44" i="8"/>
  <c r="N42" i="8"/>
  <c r="M44" i="8"/>
  <c r="M42" i="8"/>
  <c r="Q34" i="8"/>
  <c r="R34" i="8"/>
  <c r="Q32" i="8"/>
  <c r="R32" i="8"/>
  <c r="R39" i="8"/>
  <c r="Q39" i="8"/>
  <c r="Q37" i="8"/>
  <c r="R37" i="8"/>
  <c r="O44" i="8"/>
  <c r="O42" i="8"/>
  <c r="P44" i="8"/>
  <c r="P42" i="8"/>
  <c r="N5" i="8"/>
  <c r="C6" i="8"/>
  <c r="P32" i="8"/>
  <c r="P34" i="8"/>
  <c r="O32" i="8"/>
  <c r="O34" i="8"/>
  <c r="P37" i="8"/>
  <c r="O37" i="8"/>
  <c r="P39" i="8"/>
  <c r="P38" i="8"/>
  <c r="F37" i="8"/>
  <c r="I37" i="8"/>
  <c r="O39" i="8"/>
  <c r="R44" i="8"/>
  <c r="R42" i="8"/>
  <c r="Q44" i="8"/>
  <c r="Q42" i="8"/>
  <c r="O6" i="8"/>
  <c r="I21" i="8"/>
  <c r="N21" i="8"/>
  <c r="I25" i="8"/>
  <c r="N25" i="8"/>
  <c r="O4" i="8"/>
  <c r="P6" i="8"/>
  <c r="I20" i="8"/>
  <c r="N20" i="8"/>
  <c r="I24" i="8"/>
  <c r="N24" i="8"/>
  <c r="I18" i="8"/>
  <c r="N18" i="8"/>
  <c r="J18" i="8"/>
  <c r="I19" i="8"/>
  <c r="N19" i="8"/>
  <c r="P32" i="7"/>
  <c r="P34" i="7"/>
  <c r="O32" i="7"/>
  <c r="O34" i="7"/>
  <c r="R5" i="7"/>
  <c r="G6" i="7"/>
  <c r="M34" i="7"/>
  <c r="M32" i="7"/>
  <c r="N32" i="7"/>
  <c r="N34" i="7"/>
  <c r="N39" i="7"/>
  <c r="M39" i="7"/>
  <c r="N37" i="7"/>
  <c r="M37" i="7"/>
  <c r="N44" i="7"/>
  <c r="N42" i="7"/>
  <c r="M44" i="7"/>
  <c r="M42" i="7"/>
  <c r="R44" i="7"/>
  <c r="R42" i="7"/>
  <c r="Q44" i="7"/>
  <c r="Q42" i="7"/>
  <c r="R39" i="7"/>
  <c r="Q39" i="7"/>
  <c r="R37" i="7"/>
  <c r="Q37" i="7"/>
  <c r="P44" i="7"/>
  <c r="P42" i="7"/>
  <c r="O44" i="7"/>
  <c r="O42" i="7"/>
  <c r="P37" i="7"/>
  <c r="O37" i="7"/>
  <c r="P39" i="7"/>
  <c r="P38" i="7"/>
  <c r="F37" i="7"/>
  <c r="I37" i="7"/>
  <c r="O39" i="7"/>
  <c r="Q34" i="7"/>
  <c r="R34" i="7"/>
  <c r="R32" i="7"/>
  <c r="Q32" i="7"/>
  <c r="I21" i="7"/>
  <c r="N21" i="7"/>
  <c r="I25" i="7"/>
  <c r="N25" i="7"/>
  <c r="O6" i="7"/>
  <c r="O4" i="7"/>
  <c r="P6" i="7"/>
  <c r="I20" i="7"/>
  <c r="N20" i="7"/>
  <c r="I24" i="7"/>
  <c r="N24" i="7"/>
  <c r="I18" i="7"/>
  <c r="N18" i="7"/>
  <c r="J18" i="7"/>
  <c r="I19" i="7"/>
  <c r="N19" i="7"/>
  <c r="P32" i="6"/>
  <c r="O34" i="6"/>
  <c r="P34" i="6"/>
  <c r="O32" i="6"/>
  <c r="P37" i="6"/>
  <c r="O37" i="6"/>
  <c r="P39" i="6"/>
  <c r="O39" i="6"/>
  <c r="R5" i="6"/>
  <c r="G6" i="6"/>
  <c r="M34" i="6"/>
  <c r="N32" i="6"/>
  <c r="N34" i="6"/>
  <c r="N33" i="6"/>
  <c r="F33" i="6"/>
  <c r="I33" i="6"/>
  <c r="H33" i="6"/>
  <c r="M32" i="6"/>
  <c r="N39" i="6"/>
  <c r="N37" i="6"/>
  <c r="M37" i="6"/>
  <c r="M39" i="6"/>
  <c r="N44" i="6"/>
  <c r="N42" i="6"/>
  <c r="M44" i="6"/>
  <c r="M42" i="6"/>
  <c r="R44" i="6"/>
  <c r="R42" i="6"/>
  <c r="Q44" i="6"/>
  <c r="Q42" i="6"/>
  <c r="R39" i="6"/>
  <c r="Q37" i="6"/>
  <c r="Q39" i="6"/>
  <c r="R37" i="6"/>
  <c r="P44" i="6"/>
  <c r="P42" i="6"/>
  <c r="O44" i="6"/>
  <c r="O42" i="6"/>
  <c r="Q34" i="6"/>
  <c r="R32" i="6"/>
  <c r="R34" i="6"/>
  <c r="R33" i="6"/>
  <c r="F35" i="6"/>
  <c r="I35" i="6"/>
  <c r="Q32" i="6"/>
  <c r="O6" i="6"/>
  <c r="I21" i="6"/>
  <c r="N21" i="6"/>
  <c r="I25" i="6"/>
  <c r="N25" i="6"/>
  <c r="O4" i="6"/>
  <c r="P6" i="6"/>
  <c r="P5" i="6"/>
  <c r="E6" i="6"/>
  <c r="I20" i="6"/>
  <c r="N20" i="6"/>
  <c r="I24" i="6"/>
  <c r="N24" i="6"/>
  <c r="I18" i="6"/>
  <c r="N18" i="6"/>
  <c r="J18" i="6"/>
  <c r="I19" i="6"/>
  <c r="N19" i="6"/>
  <c r="R43" i="9"/>
  <c r="N43" i="9"/>
  <c r="F39" i="9"/>
  <c r="I39" i="9"/>
  <c r="N38" i="9"/>
  <c r="F36" i="9"/>
  <c r="I36" i="9"/>
  <c r="P33" i="9"/>
  <c r="F34" i="9"/>
  <c r="I34" i="9"/>
  <c r="R33" i="10"/>
  <c r="F35" i="10"/>
  <c r="I35" i="10"/>
  <c r="N33" i="10"/>
  <c r="F33" i="10"/>
  <c r="I33" i="10"/>
  <c r="P43" i="10"/>
  <c r="F40" i="10"/>
  <c r="I40" i="10"/>
  <c r="R38" i="10"/>
  <c r="F38" i="10"/>
  <c r="I38" i="10"/>
  <c r="R43" i="10"/>
  <c r="F41" i="10"/>
  <c r="I41" i="10"/>
  <c r="N43" i="10"/>
  <c r="F39" i="10"/>
  <c r="I39" i="10"/>
  <c r="N38" i="10"/>
  <c r="F36" i="10"/>
  <c r="I36" i="10"/>
  <c r="P38" i="10"/>
  <c r="F37" i="10"/>
  <c r="I37" i="10"/>
  <c r="P33" i="10"/>
  <c r="F34" i="10"/>
  <c r="I34" i="10"/>
  <c r="N33" i="9"/>
  <c r="P38" i="9"/>
  <c r="F37" i="9"/>
  <c r="I37" i="9"/>
  <c r="P43" i="9"/>
  <c r="F40" i="9"/>
  <c r="I40" i="9"/>
  <c r="R33" i="9"/>
  <c r="F35" i="9"/>
  <c r="I35" i="9"/>
  <c r="R38" i="9"/>
  <c r="F38" i="9"/>
  <c r="I38" i="9"/>
  <c r="P33" i="8"/>
  <c r="F34" i="8"/>
  <c r="I34" i="8"/>
  <c r="P43" i="8"/>
  <c r="F40" i="8"/>
  <c r="I40" i="8"/>
  <c r="P5" i="8"/>
  <c r="E6" i="8"/>
  <c r="R43" i="8"/>
  <c r="F41" i="8"/>
  <c r="I41" i="8"/>
  <c r="R33" i="8"/>
  <c r="F35" i="8"/>
  <c r="I35" i="8"/>
  <c r="N33" i="8"/>
  <c r="F33" i="8"/>
  <c r="I33" i="8"/>
  <c r="H33" i="8"/>
  <c r="R38" i="8"/>
  <c r="F38" i="8"/>
  <c r="I38" i="8"/>
  <c r="N43" i="8"/>
  <c r="F39" i="8"/>
  <c r="I39" i="8"/>
  <c r="N38" i="8"/>
  <c r="F36" i="8"/>
  <c r="I36" i="8"/>
  <c r="P5" i="7"/>
  <c r="E6" i="7"/>
  <c r="P43" i="7"/>
  <c r="F40" i="7"/>
  <c r="I40" i="7"/>
  <c r="R38" i="7"/>
  <c r="F38" i="7"/>
  <c r="I38" i="7"/>
  <c r="R43" i="7"/>
  <c r="F41" i="7"/>
  <c r="I41" i="7"/>
  <c r="N43" i="7"/>
  <c r="F39" i="7"/>
  <c r="I39" i="7"/>
  <c r="N38" i="7"/>
  <c r="F36" i="7"/>
  <c r="I36" i="7"/>
  <c r="P33" i="7"/>
  <c r="F34" i="7"/>
  <c r="I34" i="7"/>
  <c r="R33" i="7"/>
  <c r="F35" i="7"/>
  <c r="I35" i="7"/>
  <c r="N33" i="7"/>
  <c r="F33" i="7"/>
  <c r="I33" i="7"/>
  <c r="H33" i="7"/>
  <c r="P38" i="6"/>
  <c r="F37" i="6"/>
  <c r="I37" i="6"/>
  <c r="P43" i="6"/>
  <c r="F40" i="6"/>
  <c r="I40" i="6"/>
  <c r="R38" i="6"/>
  <c r="F38" i="6"/>
  <c r="I38" i="6"/>
  <c r="R43" i="6"/>
  <c r="F41" i="6"/>
  <c r="I41" i="6"/>
  <c r="N43" i="6"/>
  <c r="F39" i="6"/>
  <c r="I39" i="6"/>
  <c r="N38" i="6"/>
  <c r="F36" i="6"/>
  <c r="I36" i="6"/>
  <c r="P33" i="6"/>
  <c r="F34" i="6"/>
  <c r="I34" i="6"/>
  <c r="F33" i="9"/>
  <c r="I33" i="9"/>
  <c r="F41" i="9"/>
  <c r="I41" i="9"/>
  <c r="J34" i="1"/>
  <c r="J35" i="1"/>
  <c r="J36" i="1"/>
  <c r="J37" i="1"/>
  <c r="J38" i="1"/>
  <c r="J39" i="1"/>
  <c r="J40" i="1"/>
  <c r="J41" i="1"/>
  <c r="J33" i="1"/>
  <c r="Q5" i="1"/>
  <c r="O5" i="1"/>
  <c r="N4" i="1"/>
  <c r="M5" i="1"/>
  <c r="M6" i="1"/>
  <c r="E33" i="1"/>
  <c r="G33" i="1"/>
  <c r="M33" i="1"/>
  <c r="E34" i="1"/>
  <c r="G34" i="1"/>
  <c r="O33" i="1"/>
  <c r="E35" i="1"/>
  <c r="G35" i="1"/>
  <c r="Q33" i="1"/>
  <c r="E36" i="1"/>
  <c r="G36" i="1"/>
  <c r="M38" i="1"/>
  <c r="E37" i="1"/>
  <c r="G37" i="1"/>
  <c r="O38" i="1"/>
  <c r="E38" i="1"/>
  <c r="G38" i="1"/>
  <c r="Q38" i="1"/>
  <c r="E39" i="1"/>
  <c r="G39" i="1"/>
  <c r="M43" i="1"/>
  <c r="E40" i="1"/>
  <c r="G40" i="1"/>
  <c r="O43" i="1"/>
  <c r="E41" i="1"/>
  <c r="G41" i="1"/>
  <c r="Q43" i="1"/>
  <c r="M19" i="1"/>
  <c r="M20" i="1"/>
  <c r="M21" i="1"/>
  <c r="M22" i="1"/>
  <c r="M23" i="1"/>
  <c r="M24" i="1"/>
  <c r="M25" i="1"/>
  <c r="M26" i="1"/>
  <c r="M18" i="1"/>
  <c r="H33" i="9"/>
  <c r="N32" i="1"/>
  <c r="M34" i="1"/>
  <c r="M4" i="1"/>
  <c r="N37" i="1"/>
  <c r="M37" i="1"/>
  <c r="N39" i="1"/>
  <c r="M39" i="1"/>
  <c r="R37" i="1"/>
  <c r="Q37" i="1"/>
  <c r="R39" i="1"/>
  <c r="Q39" i="1"/>
  <c r="P42" i="1"/>
  <c r="O42" i="1"/>
  <c r="P44" i="1"/>
  <c r="O44" i="1"/>
  <c r="N44" i="1"/>
  <c r="M44" i="1"/>
  <c r="N42" i="1"/>
  <c r="M42" i="1"/>
  <c r="Q34" i="1"/>
  <c r="R34" i="1"/>
  <c r="R32" i="1"/>
  <c r="Q32" i="1"/>
  <c r="P32" i="1"/>
  <c r="O32" i="1"/>
  <c r="O34" i="1"/>
  <c r="P34" i="1"/>
  <c r="R44" i="1"/>
  <c r="Q44" i="1"/>
  <c r="R42" i="1"/>
  <c r="Q42" i="1"/>
  <c r="P39" i="1"/>
  <c r="O39" i="1"/>
  <c r="P37" i="1"/>
  <c r="O37" i="1"/>
  <c r="M32" i="1"/>
  <c r="N34" i="1"/>
  <c r="N6" i="1"/>
  <c r="N5" i="1"/>
  <c r="E18" i="1"/>
  <c r="D18" i="1"/>
  <c r="I19" i="1"/>
  <c r="N19" i="1"/>
  <c r="I25" i="1"/>
  <c r="N25" i="1"/>
  <c r="C6" i="1"/>
  <c r="P43" i="1"/>
  <c r="F40" i="1"/>
  <c r="I40" i="1"/>
  <c r="N43" i="1"/>
  <c r="F39" i="1"/>
  <c r="I39" i="1"/>
  <c r="P38" i="1"/>
  <c r="F37" i="1"/>
  <c r="I37" i="1"/>
  <c r="R38" i="1"/>
  <c r="F38" i="1"/>
  <c r="I38" i="1"/>
  <c r="N38" i="1"/>
  <c r="F36" i="1"/>
  <c r="I36" i="1"/>
  <c r="R43" i="1"/>
  <c r="F41" i="1"/>
  <c r="I41" i="1"/>
  <c r="P33" i="1"/>
  <c r="I26" i="1"/>
  <c r="N26" i="1"/>
  <c r="I22" i="1"/>
  <c r="N22" i="1"/>
  <c r="I21" i="1"/>
  <c r="N21" i="1"/>
  <c r="I24" i="1"/>
  <c r="N24" i="1"/>
  <c r="I20" i="1"/>
  <c r="N20" i="1"/>
  <c r="I18" i="1"/>
  <c r="N18" i="1"/>
  <c r="I23" i="1"/>
  <c r="N23" i="1"/>
  <c r="C30" i="1"/>
  <c r="R33" i="1"/>
  <c r="F35" i="1"/>
  <c r="I35" i="1"/>
  <c r="F34" i="1"/>
  <c r="I34" i="1"/>
  <c r="J18" i="1"/>
  <c r="N33" i="1"/>
  <c r="F33" i="1"/>
  <c r="I33" i="1"/>
  <c r="H33" i="1"/>
  <c r="P6" i="1"/>
  <c r="P4" i="1"/>
  <c r="O6" i="1"/>
  <c r="O4" i="1"/>
  <c r="R4" i="1"/>
  <c r="Q4" i="1"/>
  <c r="Q6" i="1"/>
  <c r="R6" i="1"/>
  <c r="R5" i="1"/>
  <c r="G6" i="1"/>
  <c r="P5" i="1"/>
  <c r="E6" i="1"/>
</calcChain>
</file>

<file path=xl/sharedStrings.xml><?xml version="1.0" encoding="utf-8"?>
<sst xmlns="http://schemas.openxmlformats.org/spreadsheetml/2006/main" count="709" uniqueCount="56">
  <si>
    <t>A</t>
    <phoneticPr fontId="4" type="noConversion"/>
  </si>
  <si>
    <t>A-1</t>
    <phoneticPr fontId="4" type="noConversion"/>
  </si>
  <si>
    <t>A-2</t>
    <phoneticPr fontId="4" type="noConversion"/>
  </si>
  <si>
    <t>加熱功率3</t>
    <phoneticPr fontId="4" type="noConversion"/>
  </si>
  <si>
    <t>加熱功率5</t>
    <phoneticPr fontId="4" type="noConversion"/>
  </si>
  <si>
    <t>加熱功率7</t>
    <phoneticPr fontId="4" type="noConversion"/>
  </si>
  <si>
    <t>熱電阻值</t>
    <phoneticPr fontId="4" type="noConversion"/>
  </si>
  <si>
    <t>溫度</t>
    <phoneticPr fontId="4" type="noConversion"/>
  </si>
  <si>
    <t>隔板材質</t>
    <phoneticPr fontId="4" type="noConversion"/>
  </si>
  <si>
    <t>VR(mV)</t>
    <phoneticPr fontId="4" type="noConversion"/>
  </si>
  <si>
    <t>數入數值</t>
    <phoneticPr fontId="4" type="noConversion"/>
  </si>
  <si>
    <t>未放</t>
    <phoneticPr fontId="4" type="noConversion"/>
  </si>
  <si>
    <t>透明玻璃片</t>
    <phoneticPr fontId="4" type="noConversion"/>
  </si>
  <si>
    <t xml:space="preserve"> </t>
    <phoneticPr fontId="4" type="noConversion"/>
  </si>
  <si>
    <t>隔熱板</t>
    <phoneticPr fontId="4" type="noConversion"/>
  </si>
  <si>
    <t>表面材質</t>
    <phoneticPr fontId="4" type="noConversion"/>
  </si>
  <si>
    <t>熱感應輸出電壓</t>
    <phoneticPr fontId="4" type="noConversion"/>
  </si>
  <si>
    <t>黑</t>
    <phoneticPr fontId="4" type="noConversion"/>
  </si>
  <si>
    <t>白</t>
    <phoneticPr fontId="4" type="noConversion"/>
  </si>
  <si>
    <t>亮</t>
    <phoneticPr fontId="4" type="noConversion"/>
  </si>
  <si>
    <t>霧</t>
    <phoneticPr fontId="4" type="noConversion"/>
  </si>
  <si>
    <t>B</t>
    <phoneticPr fontId="4" type="noConversion"/>
  </si>
  <si>
    <t>B-1</t>
    <phoneticPr fontId="4" type="noConversion"/>
  </si>
  <si>
    <t>B-2</t>
    <phoneticPr fontId="4" type="noConversion"/>
  </si>
  <si>
    <t>X</t>
    <phoneticPr fontId="4" type="noConversion"/>
  </si>
  <si>
    <t>Vo(mv)</t>
    <phoneticPr fontId="4" type="noConversion"/>
  </si>
  <si>
    <t>V平均值</t>
    <phoneticPr fontId="4" type="noConversion"/>
  </si>
  <si>
    <t>平均標準差</t>
    <phoneticPr fontId="4" type="noConversion"/>
  </si>
  <si>
    <t>VR</t>
    <phoneticPr fontId="4" type="noConversion"/>
  </si>
  <si>
    <t>VR-Vo</t>
    <phoneticPr fontId="4" type="noConversion"/>
  </si>
  <si>
    <t>斜率</t>
    <phoneticPr fontId="4" type="noConversion"/>
  </si>
  <si>
    <t>LOGX</t>
    <phoneticPr fontId="4" type="noConversion"/>
  </si>
  <si>
    <t>LOGVR-Vo</t>
    <phoneticPr fontId="4" type="noConversion"/>
  </si>
  <si>
    <t>C</t>
    <phoneticPr fontId="4" type="noConversion"/>
  </si>
  <si>
    <t>R/R300K</t>
    <phoneticPr fontId="4" type="noConversion"/>
  </si>
  <si>
    <t>T (K)</t>
    <phoneticPr fontId="4" type="noConversion"/>
  </si>
  <si>
    <t>a</t>
    <phoneticPr fontId="4" type="noConversion"/>
  </si>
  <si>
    <t>tref(初始溫度)</t>
    <phoneticPr fontId="4" type="noConversion"/>
  </si>
  <si>
    <t>rref(初始電阻)</t>
    <phoneticPr fontId="4" type="noConversion"/>
  </si>
  <si>
    <t>V1</t>
    <phoneticPr fontId="4" type="noConversion"/>
  </si>
  <si>
    <t>V2</t>
  </si>
  <si>
    <t>V3</t>
  </si>
  <si>
    <t>勿數入數值</t>
    <phoneticPr fontId="4" type="noConversion"/>
  </si>
  <si>
    <t>RT/R300</t>
    <phoneticPr fontId="4" type="noConversion"/>
  </si>
  <si>
    <t>T</t>
    <phoneticPr fontId="4" type="noConversion"/>
  </si>
  <si>
    <t>V</t>
    <phoneticPr fontId="4" type="noConversion"/>
  </si>
  <si>
    <t>I</t>
    <phoneticPr fontId="4" type="noConversion"/>
  </si>
  <si>
    <t>R</t>
    <phoneticPr fontId="4" type="noConversion"/>
  </si>
  <si>
    <t>Y</t>
    <phoneticPr fontId="4" type="noConversion"/>
  </si>
  <si>
    <t>V4</t>
    <phoneticPr fontId="4" type="noConversion"/>
  </si>
  <si>
    <t>RT/R301</t>
  </si>
  <si>
    <t>RT/R302</t>
  </si>
  <si>
    <t xml:space="preserve">3.000867722	-0.37675071
3.079904468	-0.107905397
3.131618664	-0.013228266
3.172894698	0.149219113
3.204933522	0.346352974
3.231724383	0.372912003
3.254306332	0.462397998
3.293362555	0.491361694
3.323870607	0.568201724
</t>
  </si>
  <si>
    <t>數入數值</t>
  </si>
  <si>
    <t>黑</t>
  </si>
  <si>
    <t>熱感應輸出電壓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</si>
</sst>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Alignment="1"/>
    <xf numFmtId="176" fontId="0" fillId="0" borderId="0" xfId="0" applyNumberFormat="1" applyAlignment="1"/>
    <xf numFmtId="49" fontId="0" fillId="0" borderId="0" xfId="0" applyNumberFormat="1" applyAlignment="1"/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6" borderId="1" xfId="5" applyBorder="1" applyAlignment="1"/>
    <xf numFmtId="4" fontId="2" fillId="6" borderId="1" xfId="5" applyNumberFormat="1" applyBorder="1" applyAlignment="1"/>
    <xf numFmtId="0" fontId="0" fillId="0" borderId="0" xfId="0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8" borderId="0" xfId="7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2" fillId="7" borderId="8" xfId="6" applyBorder="1" applyAlignment="1">
      <alignment horizontal="center" vertical="center"/>
    </xf>
    <xf numFmtId="0" fontId="2" fillId="7" borderId="9" xfId="6" applyBorder="1" applyAlignment="1">
      <alignment horizontal="center" vertical="center"/>
    </xf>
    <xf numFmtId="0" fontId="2" fillId="8" borderId="8" xfId="7" applyBorder="1" applyAlignment="1">
      <alignment horizontal="center" vertical="center"/>
    </xf>
    <xf numFmtId="0" fontId="2" fillId="8" borderId="9" xfId="7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3" fillId="4" borderId="9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7" xfId="3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2" fillId="7" borderId="7" xfId="6" applyBorder="1" applyAlignment="1">
      <alignment horizontal="center" vertical="center"/>
    </xf>
    <xf numFmtId="0" fontId="2" fillId="8" borderId="5" xfId="7" applyBorder="1" applyAlignment="1">
      <alignment horizontal="center" vertical="center"/>
    </xf>
    <xf numFmtId="0" fontId="2" fillId="8" borderId="7" xfId="7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1" fillId="8" borderId="0" xfId="7" applyFont="1" applyAlignment="1">
      <alignment horizontal="center" vertical="center"/>
    </xf>
    <xf numFmtId="0" fontId="2" fillId="5" borderId="0" xfId="4" applyAlignment="1">
      <alignment horizontal="center" vertical="center"/>
    </xf>
    <xf numFmtId="0" fontId="1" fillId="3" borderId="3" xfId="2" applyFont="1" applyBorder="1" applyAlignment="1">
      <alignment horizontal="center" vertical="center"/>
    </xf>
    <xf numFmtId="0" fontId="1" fillId="6" borderId="1" xfId="5" applyFont="1" applyBorder="1" applyAlignment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2" fillId="2" borderId="21" xfId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Font="1" applyBorder="1" applyAlignment="1">
      <alignment horizontal="center"/>
    </xf>
    <xf numFmtId="0" fontId="2" fillId="2" borderId="1" xfId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7" borderId="2" xfId="6" applyBorder="1" applyAlignment="1">
      <alignment horizontal="center" vertical="center"/>
    </xf>
    <xf numFmtId="0" fontId="2" fillId="7" borderId="4" xfId="6" applyBorder="1" applyAlignment="1">
      <alignment horizontal="center" vertical="center"/>
    </xf>
    <xf numFmtId="0" fontId="2" fillId="8" borderId="2" xfId="7" applyBorder="1" applyAlignment="1">
      <alignment horizontal="center" vertical="center"/>
    </xf>
    <xf numFmtId="0" fontId="2" fillId="8" borderId="4" xfId="7" applyBorder="1" applyAlignment="1">
      <alignment horizontal="center" vertical="center"/>
    </xf>
    <xf numFmtId="0" fontId="2" fillId="7" borderId="1" xfId="6" applyBorder="1" applyAlignment="1">
      <alignment horizontal="center"/>
    </xf>
    <xf numFmtId="0" fontId="2" fillId="5" borderId="1" xfId="4" applyBorder="1" applyAlignment="1">
      <alignment horizont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8">
    <cellStyle name="20% - 輔色4" xfId="5" builtinId="42"/>
    <cellStyle name="40% - 輔色1" xfId="1" builtinId="31"/>
    <cellStyle name="40% - 輔色3" xfId="4" builtinId="39"/>
    <cellStyle name="40% - 輔色4" xfId="6" builtinId="43"/>
    <cellStyle name="60% - 輔色1" xfId="2" builtinId="32"/>
    <cellStyle name="60% - 輔色4" xfId="7" builtinId="44"/>
    <cellStyle name="一般" xfId="0" builtinId="0"/>
    <cellStyle name="輔色2" xfId="3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13" Type="http://schemas.openxmlformats.org/officeDocument/2006/relationships/customXml" Target="../customXml/item3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12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ustomXml" Target="../customXml/item1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點熱源的輻射平方反比定律</a:t>
            </a:r>
          </a:p>
        </c:rich>
      </c:tx>
      <c:layout>
        <c:manualLayout>
          <c:xMode val="edge"/>
          <c:yMode val="edge"/>
          <c:x val="0.28049241812992021"/>
          <c:y val="6.07182424846506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'01'!$N$17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'01'!$M$18:$M$26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'01'!$N$18:$N$26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702-4737-9EB2-F22BF9730CA6}"/>
            </c:ext>
          </c:extLst>
        </c:ser>
        <c:ser>
          <c:idx val="3"/>
          <c:order val="1"/>
          <c:tx>
            <c:strRef>
              <c:f>'01'!$N$17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'01'!$M$18:$M$26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'01'!$N$18:$N$26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702-4737-9EB2-F22BF9730CA6}"/>
            </c:ext>
          </c:extLst>
        </c:ser>
        <c:ser>
          <c:idx val="1"/>
          <c:order val="2"/>
          <c:tx>
            <c:strRef>
              <c:f>'01'!$N$17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'01'!$M$18:$M$26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'01'!$N$18:$N$26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02-4737-9EB2-F22BF9730CA6}"/>
            </c:ext>
          </c:extLst>
        </c:ser>
        <c:ser>
          <c:idx val="0"/>
          <c:order val="3"/>
          <c:tx>
            <c:strRef>
              <c:f>'01'!$N$17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47594050743654"/>
                  <c:y val="-0.16533865558471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'01'!$M$18:$M$26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'01'!$N$18:$N$26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02-4737-9EB2-F22BF9730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endParaRPr lang="en-US" altLang="zh-TW" sz="1400" b="0" i="0" u="none" strike="noStrike" baseline="0"/>
          </a:p>
          <a:p>
            <a:pPr>
              <a:defRPr/>
            </a:pP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'05'!$J$32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'05'!$I$33:$I$41</c:f>
              <c:numCache>
                <c:formatCode>General</c:formatCode>
                <c:ptCount val="9"/>
                <c:pt idx="0">
                  <c:v>2.7073361724286618</c:v>
                </c:pt>
                <c:pt idx="1">
                  <c:v>2.786317291277872</c:v>
                </c:pt>
                <c:pt idx="2">
                  <c:v>2.8340745190388072</c:v>
                </c:pt>
                <c:pt idx="3">
                  <c:v>2.8729465023347918</c:v>
                </c:pt>
                <c:pt idx="4">
                  <c:v>2.9038205077392996</c:v>
                </c:pt>
                <c:pt idx="5">
                  <c:v>2.9291802005023024</c:v>
                </c:pt>
                <c:pt idx="6">
                  <c:v>2.9512631352926872</c:v>
                </c:pt>
                <c:pt idx="7">
                  <c:v>3.0084985906239017</c:v>
                </c:pt>
                <c:pt idx="8">
                  <c:v>3.0544688820462538</c:v>
                </c:pt>
              </c:numCache>
            </c:numRef>
          </c:xVal>
          <c:yVal>
            <c:numRef>
              <c:f>'05'!$J$33:$J$41</c:f>
              <c:numCache>
                <c:formatCode>General</c:formatCode>
                <c:ptCount val="9"/>
                <c:pt idx="0">
                  <c:v>-0.81304366453458776</c:v>
                </c:pt>
                <c:pt idx="1">
                  <c:v>-0.50891858657681277</c:v>
                </c:pt>
                <c:pt idx="2">
                  <c:v>-0.3884891128733437</c:v>
                </c:pt>
                <c:pt idx="3">
                  <c:v>-0.26058589730130477</c:v>
                </c:pt>
                <c:pt idx="4">
                  <c:v>-0.10902040301031106</c:v>
                </c:pt>
                <c:pt idx="5">
                  <c:v>3.7625669914719086E-2</c:v>
                </c:pt>
                <c:pt idx="6">
                  <c:v>0.14881851460201834</c:v>
                </c:pt>
                <c:pt idx="7">
                  <c:v>0.41780372263988097</c:v>
                </c:pt>
                <c:pt idx="8">
                  <c:v>0.48127059661972155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4-4184-A3DA-3CE7EC052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點熱源的輻射平方反比定律</a:t>
            </a:r>
          </a:p>
        </c:rich>
      </c:tx>
      <c:layout>
        <c:manualLayout>
          <c:xMode val="edge"/>
          <c:yMode val="edge"/>
          <c:x val="0.28049241812992021"/>
          <c:y val="6.07182424846506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'06'!$N$17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'06'!$M$18:$M$26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'06'!$N$18:$N$26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5-4921-A0EA-7EDF47352782}"/>
            </c:ext>
          </c:extLst>
        </c:ser>
        <c:ser>
          <c:idx val="3"/>
          <c:order val="1"/>
          <c:tx>
            <c:strRef>
              <c:f>'06'!$N$17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'06'!$M$18:$M$26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'06'!$N$18:$N$26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5-4921-A0EA-7EDF47352782}"/>
            </c:ext>
          </c:extLst>
        </c:ser>
        <c:ser>
          <c:idx val="1"/>
          <c:order val="2"/>
          <c:tx>
            <c:strRef>
              <c:f>'06'!$N$17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'06'!$M$18:$M$26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'06'!$N$18:$N$26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5-4921-A0EA-7EDF47352782}"/>
            </c:ext>
          </c:extLst>
        </c:ser>
        <c:ser>
          <c:idx val="0"/>
          <c:order val="3"/>
          <c:tx>
            <c:strRef>
              <c:f>'06'!$N$17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47594050743654"/>
                  <c:y val="-0.16533865558471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'06'!$M$18:$M$26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'06'!$N$18:$N$26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05-4921-A0EA-7EDF4735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endParaRPr lang="en-US" altLang="zh-TW" sz="1400" b="0" i="0" u="none" strike="noStrike" baseline="0"/>
          </a:p>
          <a:p>
            <a:pPr>
              <a:defRPr/>
            </a:pP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'06'!$J$32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'06'!$I$33:$I$41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'06'!$J$33:$J$41</c:f>
              <c:numCache>
                <c:formatCode>General</c:formatCode>
                <c:ptCount val="9"/>
                <c:pt idx="0">
                  <c:v>-0.19172149041723216</c:v>
                </c:pt>
                <c:pt idx="1">
                  <c:v>0.24831664034177961</c:v>
                </c:pt>
                <c:pt idx="2">
                  <c:v>0.50111405932613318</c:v>
                </c:pt>
                <c:pt idx="3">
                  <c:v>0.68467484066896955</c:v>
                </c:pt>
                <c:pt idx="4">
                  <c:v>0.83878614494659465</c:v>
                </c:pt>
                <c:pt idx="5">
                  <c:v>0.95176965506006439</c:v>
                </c:pt>
                <c:pt idx="6">
                  <c:v>1.059775401823845</c:v>
                </c:pt>
                <c:pt idx="7">
                  <c:v>1.1477103246133502</c:v>
                </c:pt>
                <c:pt idx="8">
                  <c:v>1.2164482998721944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8-49DA-8BC7-2EBDB5F5A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endParaRPr lang="en-US" altLang="zh-TW" sz="1400" b="0" i="0" u="none" strike="noStrike" baseline="0"/>
          </a:p>
          <a:p>
            <a:pPr>
              <a:defRPr/>
            </a:pP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'01'!$J$32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'01'!$I$33:$I$41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'01'!$J$33:$J$41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C-4518-BF35-EE6E1436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點熱源的輻射平方反比定律</a:t>
            </a:r>
          </a:p>
        </c:rich>
      </c:tx>
      <c:layout>
        <c:manualLayout>
          <c:xMode val="edge"/>
          <c:yMode val="edge"/>
          <c:x val="0.28049241812992021"/>
          <c:y val="6.07182424846506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'02'!$N$17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'02'!$M$18:$M$26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'02'!$N$18:$N$26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9-42AB-9968-302FDD729D17}"/>
            </c:ext>
          </c:extLst>
        </c:ser>
        <c:ser>
          <c:idx val="3"/>
          <c:order val="1"/>
          <c:tx>
            <c:strRef>
              <c:f>'02'!$N$17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'02'!$M$18:$M$26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'02'!$N$18:$N$26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9-42AB-9968-302FDD729D17}"/>
            </c:ext>
          </c:extLst>
        </c:ser>
        <c:ser>
          <c:idx val="1"/>
          <c:order val="2"/>
          <c:tx>
            <c:strRef>
              <c:f>'02'!$N$17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'02'!$M$18:$M$26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'02'!$N$18:$N$26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9-42AB-9968-302FDD729D17}"/>
            </c:ext>
          </c:extLst>
        </c:ser>
        <c:ser>
          <c:idx val="0"/>
          <c:order val="3"/>
          <c:tx>
            <c:strRef>
              <c:f>'02'!$N$17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47594050743654"/>
                  <c:y val="-0.16533865558471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'02'!$M$18:$M$26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'02'!$N$18:$N$26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99-42AB-9968-302FDD72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endParaRPr lang="en-US" altLang="zh-TW" sz="1400" b="0" i="0" u="none" strike="noStrike" baseline="0"/>
          </a:p>
          <a:p>
            <a:pPr>
              <a:defRPr/>
            </a:pP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'02'!$J$32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'02'!$I$33:$I$41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'02'!$J$33:$J$41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5-44AE-8360-AE9F81C35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點熱源的輻射平方反比定律</a:t>
            </a:r>
          </a:p>
        </c:rich>
      </c:tx>
      <c:layout>
        <c:manualLayout>
          <c:xMode val="edge"/>
          <c:yMode val="edge"/>
          <c:x val="0.28049241812992021"/>
          <c:y val="6.07182424846506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'03'!$N$17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'03'!$M$18:$M$26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'03'!$N$18:$N$26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5-449F-A62F-6EC7B5170606}"/>
            </c:ext>
          </c:extLst>
        </c:ser>
        <c:ser>
          <c:idx val="3"/>
          <c:order val="1"/>
          <c:tx>
            <c:strRef>
              <c:f>'03'!$N$17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'03'!$M$18:$M$26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'03'!$N$18:$N$26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5-449F-A62F-6EC7B5170606}"/>
            </c:ext>
          </c:extLst>
        </c:ser>
        <c:ser>
          <c:idx val="1"/>
          <c:order val="2"/>
          <c:tx>
            <c:strRef>
              <c:f>'03'!$N$17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'03'!$M$18:$M$26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'03'!$N$18:$N$26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5-449F-A62F-6EC7B5170606}"/>
            </c:ext>
          </c:extLst>
        </c:ser>
        <c:ser>
          <c:idx val="0"/>
          <c:order val="3"/>
          <c:tx>
            <c:strRef>
              <c:f>'03'!$N$17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47594050743654"/>
                  <c:y val="-0.16533865558471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'03'!$M$18:$M$26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'03'!$N$18:$N$26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5-449F-A62F-6EC7B517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endParaRPr lang="en-US" altLang="zh-TW" sz="1400" b="0" i="0" u="none" strike="noStrike" baseline="0"/>
          </a:p>
          <a:p>
            <a:pPr>
              <a:defRPr/>
            </a:pP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'03'!$J$32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'03'!$I$33:$I$41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'03'!$J$33:$J$41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3-409E-B37A-7D3C19222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點熱源的輻射平方反比定律</a:t>
            </a:r>
          </a:p>
        </c:rich>
      </c:tx>
      <c:layout>
        <c:manualLayout>
          <c:xMode val="edge"/>
          <c:yMode val="edge"/>
          <c:x val="0.28049241812992021"/>
          <c:y val="6.07182424846506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'04'!$N$17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'04'!$M$18:$M$26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'04'!$N$18:$N$26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6-418E-9787-0D1A1FE9BDB2}"/>
            </c:ext>
          </c:extLst>
        </c:ser>
        <c:ser>
          <c:idx val="3"/>
          <c:order val="1"/>
          <c:tx>
            <c:strRef>
              <c:f>'04'!$N$17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'04'!$M$18:$M$26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'04'!$N$18:$N$26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6-418E-9787-0D1A1FE9BDB2}"/>
            </c:ext>
          </c:extLst>
        </c:ser>
        <c:ser>
          <c:idx val="1"/>
          <c:order val="2"/>
          <c:tx>
            <c:strRef>
              <c:f>'04'!$N$17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'04'!$M$18:$M$26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'04'!$N$18:$N$26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6-418E-9787-0D1A1FE9BDB2}"/>
            </c:ext>
          </c:extLst>
        </c:ser>
        <c:ser>
          <c:idx val="0"/>
          <c:order val="3"/>
          <c:tx>
            <c:strRef>
              <c:f>'04'!$N$17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47594050743654"/>
                  <c:y val="-0.16533865558471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'04'!$M$18:$M$26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'04'!$N$18:$N$26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86-418E-9787-0D1A1FE9B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高溫</a:t>
            </a:r>
            <a:r>
              <a:rPr lang="zh-TW" altLang="en-US" sz="1400" b="0" i="0" u="none" strike="noStrike" baseline="0"/>
              <a:t>蒂芬</a:t>
            </a:r>
            <a:r>
              <a:rPr lang="en-US" altLang="zh-TW" sz="1400" b="0" i="0" u="none" strike="noStrike" baseline="0"/>
              <a:t>-</a:t>
            </a:r>
            <a:r>
              <a:rPr lang="zh-TW" altLang="en-US" sz="1400" b="0" i="0" u="none" strike="noStrike" baseline="0"/>
              <a:t>波茲曼輻射定律</a:t>
            </a:r>
            <a:endParaRPr lang="en-US" altLang="zh-TW" sz="1400" b="0" i="0" u="none" strike="noStrike" baseline="0"/>
          </a:p>
          <a:p>
            <a:pPr>
              <a:defRPr/>
            </a:pPr>
            <a:r>
              <a:rPr lang="en-US" altLang="zh-TW" sz="1400" b="0" i="0" u="none" strike="noStrike" baseline="0"/>
              <a:t>(Stefan-Boltzmann Law)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'04'!$J$32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727690288713904E-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'04'!$I$33:$I$41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'04'!$J$33:$J$41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EB-4B8A-8215-2854B24FB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91167"/>
        <c:axId val="1756260671"/>
      </c:scatterChart>
      <c:valAx>
        <c:axId val="193049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logT</a:t>
                </a:r>
              </a:p>
            </c:rich>
          </c:tx>
          <c:layout>
            <c:manualLayout>
              <c:xMode val="edge"/>
              <c:yMode val="edge"/>
              <c:x val="0.4533968658658733"/>
              <c:y val="0.90969587694074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260671"/>
        <c:crosses val="autoZero"/>
        <c:crossBetween val="midCat"/>
      </c:valAx>
      <c:valAx>
        <c:axId val="1756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logVR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049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點熱源的輻射平方反比定律</a:t>
            </a:r>
          </a:p>
        </c:rich>
      </c:tx>
      <c:layout>
        <c:manualLayout>
          <c:xMode val="edge"/>
          <c:yMode val="edge"/>
          <c:x val="0.28049241812992021"/>
          <c:y val="6.071824248465064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'05'!$N$17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'05'!$M$18:$M$26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'05'!$N$18:$N$26</c:f>
              <c:numCache>
                <c:formatCode>General</c:formatCode>
                <c:ptCount val="9"/>
                <c:pt idx="0">
                  <c:v>-2.0058295436607239</c:v>
                </c:pt>
                <c:pt idx="1">
                  <c:v>-2.0058295436607239</c:v>
                </c:pt>
                <c:pt idx="2">
                  <c:v>-2.0058295436607239</c:v>
                </c:pt>
                <c:pt idx="3">
                  <c:v>-2.0058295436607239</c:v>
                </c:pt>
                <c:pt idx="4">
                  <c:v>-2.0058295436607239</c:v>
                </c:pt>
                <c:pt idx="5">
                  <c:v>-2.0058295436607239</c:v>
                </c:pt>
                <c:pt idx="6">
                  <c:v>-2.0058295436607239</c:v>
                </c:pt>
                <c:pt idx="7">
                  <c:v>-2.0058295436607239</c:v>
                </c:pt>
                <c:pt idx="8">
                  <c:v>-2.0058295436607239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F0A-8CD0-9EF5A74538D8}"/>
            </c:ext>
          </c:extLst>
        </c:ser>
        <c:ser>
          <c:idx val="3"/>
          <c:order val="1"/>
          <c:tx>
            <c:strRef>
              <c:f>'05'!$N$17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'05'!$M$18:$M$26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'05'!$N$18:$N$26</c:f>
              <c:numCache>
                <c:formatCode>General</c:formatCode>
                <c:ptCount val="9"/>
                <c:pt idx="0">
                  <c:v>-2.0058295436607239</c:v>
                </c:pt>
                <c:pt idx="1">
                  <c:v>-2.0058295436607239</c:v>
                </c:pt>
                <c:pt idx="2">
                  <c:v>-2.0058295436607239</c:v>
                </c:pt>
                <c:pt idx="3">
                  <c:v>-2.0058295436607239</c:v>
                </c:pt>
                <c:pt idx="4">
                  <c:v>-2.0058295436607239</c:v>
                </c:pt>
                <c:pt idx="5">
                  <c:v>-2.0058295436607239</c:v>
                </c:pt>
                <c:pt idx="6">
                  <c:v>-2.0058295436607239</c:v>
                </c:pt>
                <c:pt idx="7">
                  <c:v>-2.0058295436607239</c:v>
                </c:pt>
                <c:pt idx="8">
                  <c:v>-2.0058295436607239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4-4F0A-8CD0-9EF5A74538D8}"/>
            </c:ext>
          </c:extLst>
        </c:ser>
        <c:ser>
          <c:idx val="1"/>
          <c:order val="2"/>
          <c:tx>
            <c:strRef>
              <c:f>'05'!$N$17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>
              <a:noFill/>
            </a:ln>
          </c:spPr>
          <c:xVal>
            <c:numRef>
              <c:f>'05'!$M$18:$M$26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'05'!$N$18:$N$26</c:f>
              <c:numCache>
                <c:formatCode>General</c:formatCode>
                <c:ptCount val="9"/>
                <c:pt idx="0">
                  <c:v>-2.0058295436607239</c:v>
                </c:pt>
                <c:pt idx="1">
                  <c:v>-2.0058295436607239</c:v>
                </c:pt>
                <c:pt idx="2">
                  <c:v>-2.0058295436607239</c:v>
                </c:pt>
                <c:pt idx="3">
                  <c:v>-2.0058295436607239</c:v>
                </c:pt>
                <c:pt idx="4">
                  <c:v>-2.0058295436607239</c:v>
                </c:pt>
                <c:pt idx="5">
                  <c:v>-2.0058295436607239</c:v>
                </c:pt>
                <c:pt idx="6">
                  <c:v>-2.0058295436607239</c:v>
                </c:pt>
                <c:pt idx="7">
                  <c:v>-2.0058295436607239</c:v>
                </c:pt>
                <c:pt idx="8">
                  <c:v>-2.0058295436607239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4-4F0A-8CD0-9EF5A74538D8}"/>
            </c:ext>
          </c:extLst>
        </c:ser>
        <c:ser>
          <c:idx val="0"/>
          <c:order val="3"/>
          <c:tx>
            <c:strRef>
              <c:f>'05'!$N$17</c:f>
              <c:strCache>
                <c:ptCount val="1"/>
                <c:pt idx="0">
                  <c:v>LOGVR-Vo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047594050743654"/>
                  <c:y val="-0.16533865558471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'05'!$M$18:$M$26</c:f>
              <c:numCache>
                <c:formatCode>General</c:formatCode>
                <c:ptCount val="9"/>
                <c:pt idx="0">
                  <c:v>0.69897000433601886</c:v>
                </c:pt>
                <c:pt idx="1">
                  <c:v>0.87506126339170009</c:v>
                </c:pt>
                <c:pt idx="2">
                  <c:v>1</c:v>
                </c:pt>
                <c:pt idx="3">
                  <c:v>1.1760912590556813</c:v>
                </c:pt>
                <c:pt idx="4">
                  <c:v>1.3010299956639813</c:v>
                </c:pt>
                <c:pt idx="5">
                  <c:v>1.3979400086720377</c:v>
                </c:pt>
                <c:pt idx="6">
                  <c:v>1.4771212547196624</c:v>
                </c:pt>
                <c:pt idx="7">
                  <c:v>1.5440680443502757</c:v>
                </c:pt>
                <c:pt idx="8">
                  <c:v>1.6020599913279623</c:v>
                </c:pt>
              </c:numCache>
            </c:numRef>
          </c:xVal>
          <c:yVal>
            <c:numRef>
              <c:f>'05'!$N$18:$N$26</c:f>
              <c:numCache>
                <c:formatCode>General</c:formatCode>
                <c:ptCount val="9"/>
                <c:pt idx="0">
                  <c:v>-2.0058295436607239</c:v>
                </c:pt>
                <c:pt idx="1">
                  <c:v>-2.0058295436607239</c:v>
                </c:pt>
                <c:pt idx="2">
                  <c:v>-2.0058295436607239</c:v>
                </c:pt>
                <c:pt idx="3">
                  <c:v>-2.0058295436607239</c:v>
                </c:pt>
                <c:pt idx="4">
                  <c:v>-2.0058295436607239</c:v>
                </c:pt>
                <c:pt idx="5">
                  <c:v>-2.0058295436607239</c:v>
                </c:pt>
                <c:pt idx="6">
                  <c:v>-2.0058295436607239</c:v>
                </c:pt>
                <c:pt idx="7">
                  <c:v>-2.0058295436607239</c:v>
                </c:pt>
                <c:pt idx="8">
                  <c:v>-2.0058295436607239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C4-4F0A-8CD0-9EF5A7453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166047"/>
        <c:axId val="1540390015"/>
      </c:scatterChart>
      <c:valAx>
        <c:axId val="17611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LOGX</a:t>
                </a:r>
              </a:p>
            </c:rich>
          </c:tx>
          <c:layout>
            <c:manualLayout>
              <c:xMode val="edge"/>
              <c:yMode val="edge"/>
              <c:x val="0.46875590551181101"/>
              <c:y val="0.888842592592592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0390015"/>
        <c:crosses val="autoZero"/>
        <c:crossBetween val="midCat"/>
      </c:valAx>
      <c:valAx>
        <c:axId val="15403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LOG(VR-Vo)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116604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 /><Relationship Id="rId1" Type="http://schemas.openxmlformats.org/officeDocument/2006/relationships/chart" Target="../charts/chart5.xml" 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 /><Relationship Id="rId1" Type="http://schemas.openxmlformats.org/officeDocument/2006/relationships/chart" Target="../charts/chart7.xml" 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 /><Relationship Id="rId1" Type="http://schemas.openxmlformats.org/officeDocument/2006/relationships/chart" Target="../charts/chart9.xml" 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 /><Relationship Id="rId1" Type="http://schemas.openxmlformats.org/officeDocument/2006/relationships/chart" Target="../charts/chart1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1157467</xdr:colOff>
      <xdr:row>14</xdr:row>
      <xdr:rowOff>11862</xdr:rowOff>
    </xdr:from>
    <xdr:to>
      <xdr:col>15</xdr:col>
      <xdr:colOff>734054</xdr:colOff>
      <xdr:row>26</xdr:row>
      <xdr:rowOff>122747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AF723A-270A-4A03-A912-653ECB951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355838</xdr:colOff>
      <xdr:row>29</xdr:row>
      <xdr:rowOff>93092</xdr:rowOff>
    </xdr:from>
    <xdr:to>
      <xdr:col>14</xdr:col>
      <xdr:colOff>830291</xdr:colOff>
      <xdr:row>42</xdr:row>
      <xdr:rowOff>32707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EF8BC4F-1E43-49BF-B307-077485175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1157467</xdr:colOff>
      <xdr:row>14</xdr:row>
      <xdr:rowOff>11862</xdr:rowOff>
    </xdr:from>
    <xdr:to>
      <xdr:col>15</xdr:col>
      <xdr:colOff>734054</xdr:colOff>
      <xdr:row>26</xdr:row>
      <xdr:rowOff>122747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4BB366-7ADB-4CB8-85B3-863F54D4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355838</xdr:colOff>
      <xdr:row>29</xdr:row>
      <xdr:rowOff>93092</xdr:rowOff>
    </xdr:from>
    <xdr:to>
      <xdr:col>14</xdr:col>
      <xdr:colOff>830291</xdr:colOff>
      <xdr:row>42</xdr:row>
      <xdr:rowOff>32707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8C5045B-4CA0-4D79-9A39-15044C75E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1157467</xdr:colOff>
      <xdr:row>14</xdr:row>
      <xdr:rowOff>11862</xdr:rowOff>
    </xdr:from>
    <xdr:to>
      <xdr:col>15</xdr:col>
      <xdr:colOff>734054</xdr:colOff>
      <xdr:row>26</xdr:row>
      <xdr:rowOff>122747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BF6D1A-BB67-4F5D-B82B-F8D35EF28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355838</xdr:colOff>
      <xdr:row>29</xdr:row>
      <xdr:rowOff>93092</xdr:rowOff>
    </xdr:from>
    <xdr:to>
      <xdr:col>14</xdr:col>
      <xdr:colOff>830291</xdr:colOff>
      <xdr:row>42</xdr:row>
      <xdr:rowOff>32707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2CD10A9-EAF5-4148-9DD2-F7DC96401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1157467</xdr:colOff>
      <xdr:row>14</xdr:row>
      <xdr:rowOff>11862</xdr:rowOff>
    </xdr:from>
    <xdr:to>
      <xdr:col>15</xdr:col>
      <xdr:colOff>734054</xdr:colOff>
      <xdr:row>26</xdr:row>
      <xdr:rowOff>122747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209972-7A7A-425B-B765-DB5324C57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355838</xdr:colOff>
      <xdr:row>29</xdr:row>
      <xdr:rowOff>93092</xdr:rowOff>
    </xdr:from>
    <xdr:to>
      <xdr:col>14</xdr:col>
      <xdr:colOff>830291</xdr:colOff>
      <xdr:row>42</xdr:row>
      <xdr:rowOff>32707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25DA458-858F-43C1-A8C1-6403D1DF8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1157467</xdr:colOff>
      <xdr:row>14</xdr:row>
      <xdr:rowOff>11862</xdr:rowOff>
    </xdr:from>
    <xdr:to>
      <xdr:col>15</xdr:col>
      <xdr:colOff>734054</xdr:colOff>
      <xdr:row>26</xdr:row>
      <xdr:rowOff>122747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EE6740-ECF0-45EF-B72D-62EFFE048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155813</xdr:colOff>
      <xdr:row>30</xdr:row>
      <xdr:rowOff>16892</xdr:rowOff>
    </xdr:from>
    <xdr:to>
      <xdr:col>24</xdr:col>
      <xdr:colOff>439766</xdr:colOff>
      <xdr:row>42</xdr:row>
      <xdr:rowOff>175582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5059016-1BE5-4540-8D6D-E54CDC88BA25}"/>
            </a:ext>
            <a:ext uri="{147F2762-F138-4A5C-976F-8EAC2B608ADB}">
              <a16:predDERef xmlns:a16="http://schemas.microsoft.com/office/drawing/2014/main" pred="{4FEE6740-ECF0-45EF-B72D-62EFFE048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1157467</xdr:colOff>
      <xdr:row>14</xdr:row>
      <xdr:rowOff>11862</xdr:rowOff>
    </xdr:from>
    <xdr:to>
      <xdr:col>15</xdr:col>
      <xdr:colOff>734054</xdr:colOff>
      <xdr:row>26</xdr:row>
      <xdr:rowOff>122747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53FDEC-43DC-46D5-8CFF-44FC65DAE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355838</xdr:colOff>
      <xdr:row>29</xdr:row>
      <xdr:rowOff>93092</xdr:rowOff>
    </xdr:from>
    <xdr:to>
      <xdr:col>14</xdr:col>
      <xdr:colOff>830291</xdr:colOff>
      <xdr:row>42</xdr:row>
      <xdr:rowOff>32707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DD1F06C-2699-43AF-B306-306F2F1DF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 /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 /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2"/>
  <sheetViews>
    <sheetView topLeftCell="B1" zoomScale="112" zoomScaleNormal="112" workbookViewId="0">
      <selection activeCell="G11" sqref="G11"/>
    </sheetView>
  </sheetViews>
  <sheetFormatPr defaultRowHeight="15" x14ac:dyDescent="0.15"/>
  <cols>
    <col min="1" max="1" width="11.57421875" style="4" customWidth="1"/>
    <col min="2" max="10" width="15.43359375" style="4" customWidth="1"/>
    <col min="11" max="12" width="15.43359375" customWidth="1"/>
    <col min="13" max="18" width="11.57421875" customWidth="1"/>
    <col min="19" max="19" width="11.44140625" customWidth="1"/>
  </cols>
  <sheetData>
    <row r="1" spans="1:28" ht="15.75" thickBot="1" x14ac:dyDescent="0.2">
      <c r="A1" s="48"/>
      <c r="B1" s="56" t="s">
        <v>0</v>
      </c>
      <c r="C1" s="56"/>
      <c r="D1" s="56"/>
      <c r="E1" s="56"/>
      <c r="F1" s="56"/>
      <c r="G1" s="56"/>
      <c r="H1" s="56"/>
      <c r="I1" s="56"/>
      <c r="J1" s="56"/>
      <c r="AA1" s="45">
        <v>1331.9</v>
      </c>
      <c r="AB1" s="45">
        <v>150</v>
      </c>
    </row>
    <row r="2" spans="1:28" ht="15.75" thickBot="1" x14ac:dyDescent="0.2">
      <c r="A2" s="48"/>
      <c r="B2" s="59" t="s">
        <v>1</v>
      </c>
      <c r="C2" s="59"/>
      <c r="D2" s="59"/>
      <c r="E2" s="59"/>
      <c r="F2" s="59"/>
      <c r="G2" s="59"/>
      <c r="H2" s="48"/>
      <c r="I2" s="74" t="s">
        <v>2</v>
      </c>
      <c r="J2" s="74"/>
      <c r="K2" s="2"/>
      <c r="L2" s="2"/>
      <c r="M2" s="58" t="s">
        <v>3</v>
      </c>
      <c r="N2" s="58"/>
      <c r="O2" s="66" t="s">
        <v>4</v>
      </c>
      <c r="P2" s="66"/>
      <c r="Q2" s="67" t="s">
        <v>5</v>
      </c>
      <c r="R2" s="67"/>
      <c r="Y2" s="45">
        <v>1331.9</v>
      </c>
      <c r="Z2" s="45">
        <v>150</v>
      </c>
      <c r="AA2" s="41">
        <v>1366.9</v>
      </c>
      <c r="AB2" s="42">
        <v>149</v>
      </c>
    </row>
    <row r="3" spans="1:28" ht="15.75" thickBot="1" x14ac:dyDescent="0.2">
      <c r="A3" s="48"/>
      <c r="B3" s="49"/>
      <c r="C3" s="49"/>
      <c r="D3" s="49"/>
      <c r="E3" s="49"/>
      <c r="F3" s="49"/>
      <c r="G3" s="49"/>
      <c r="H3" s="48"/>
      <c r="I3" s="48"/>
      <c r="J3" s="48"/>
      <c r="M3" s="8" t="s">
        <v>6</v>
      </c>
      <c r="N3" s="8" t="s">
        <v>7</v>
      </c>
      <c r="O3" s="8" t="s">
        <v>6</v>
      </c>
      <c r="P3" s="8" t="s">
        <v>7</v>
      </c>
      <c r="Q3" s="8" t="s">
        <v>6</v>
      </c>
      <c r="R3" s="8" t="s">
        <v>7</v>
      </c>
      <c r="Y3" s="41">
        <v>1366.9</v>
      </c>
      <c r="Z3" s="42">
        <v>149</v>
      </c>
      <c r="AA3" s="43">
        <v>1403</v>
      </c>
      <c r="AB3" s="44">
        <v>148</v>
      </c>
    </row>
    <row r="4" spans="1:28" ht="15.75" thickBot="1" x14ac:dyDescent="0.2">
      <c r="A4" s="48"/>
      <c r="B4" s="60" t="s">
        <v>3</v>
      </c>
      <c r="C4" s="61"/>
      <c r="D4" s="62" t="s">
        <v>4</v>
      </c>
      <c r="E4" s="63"/>
      <c r="F4" s="64" t="s">
        <v>5</v>
      </c>
      <c r="G4" s="65"/>
      <c r="H4" s="48"/>
      <c r="I4" s="13" t="s">
        <v>8</v>
      </c>
      <c r="J4" s="14" t="s">
        <v>9</v>
      </c>
      <c r="M4" s="9" t="e">
        <f>VLOOKUP(M5*1000,$Y$2:$Z$142,1,TRUE)</f>
        <v>#N/A</v>
      </c>
      <c r="N4" s="9" t="e">
        <f>VLOOKUP(M5*1000,$Y$2:$Z$142,2,TRUE)</f>
        <v>#N/A</v>
      </c>
      <c r="O4" s="9" t="e">
        <f>VLOOKUP(O5*1000,$Y$2:$Z$142,1,TRUE)</f>
        <v>#N/A</v>
      </c>
      <c r="P4" s="9" t="e">
        <f t="shared" ref="P4" si="0">VLOOKUP(O5*1000,$Y$2:$Z$142,2,TRUE)</f>
        <v>#N/A</v>
      </c>
      <c r="Q4" s="9" t="e">
        <f t="shared" ref="Q4" si="1">VLOOKUP(Q5*1000,$Y$2:$Z$142,1,TRUE)</f>
        <v>#N/A</v>
      </c>
      <c r="R4" s="9" t="e">
        <f t="shared" ref="R4" si="2">VLOOKUP(Q5*1000,$Y$2:$Z$142,2,TRUE)</f>
        <v>#N/A</v>
      </c>
      <c r="Y4" s="43">
        <v>1403</v>
      </c>
      <c r="Z4" s="44">
        <v>148</v>
      </c>
      <c r="AA4" s="43">
        <v>1440.2</v>
      </c>
      <c r="AB4" s="44">
        <v>147</v>
      </c>
    </row>
    <row r="5" spans="1:28" ht="15.75" thickBot="1" x14ac:dyDescent="0.2">
      <c r="A5" s="49" t="s">
        <v>10</v>
      </c>
      <c r="B5" s="6" t="s">
        <v>6</v>
      </c>
      <c r="C5" s="52"/>
      <c r="D5" s="15" t="s">
        <v>6</v>
      </c>
      <c r="E5" s="16"/>
      <c r="F5" s="17" t="s">
        <v>6</v>
      </c>
      <c r="G5" s="18"/>
      <c r="H5" s="48"/>
      <c r="I5" s="19" t="s">
        <v>11</v>
      </c>
      <c r="J5" s="20"/>
      <c r="M5" s="8">
        <f>C5</f>
        <v>0</v>
      </c>
      <c r="N5" s="8" t="e">
        <f>N6-((N6-N4)*(M6-M5)/100/(M6-M4))</f>
        <v>#N/A</v>
      </c>
      <c r="O5" s="8">
        <f>E5</f>
        <v>0</v>
      </c>
      <c r="P5" s="8" t="e">
        <f t="shared" ref="O5:R5" si="3">P6-((P6-P4)*(O6-O5)/100/(O6-O4))</f>
        <v>#N/A</v>
      </c>
      <c r="Q5" s="8">
        <f>G5</f>
        <v>0</v>
      </c>
      <c r="R5" s="8" t="e">
        <f t="shared" si="3"/>
        <v>#N/A</v>
      </c>
      <c r="Y5" s="43">
        <v>1440.2</v>
      </c>
      <c r="Z5" s="44">
        <v>147</v>
      </c>
      <c r="AA5" s="43">
        <v>1478.6</v>
      </c>
      <c r="AB5" s="44">
        <v>146</v>
      </c>
    </row>
    <row r="6" spans="1:28" ht="15.75" thickBot="1" x14ac:dyDescent="0.2">
      <c r="A6" s="48"/>
      <c r="B6" s="6" t="s">
        <v>7</v>
      </c>
      <c r="C6" s="52" t="e">
        <f>N5</f>
        <v>#N/A</v>
      </c>
      <c r="D6" s="15" t="s">
        <v>7</v>
      </c>
      <c r="E6" s="16" t="e">
        <f t="shared" ref="E6" si="4">P5</f>
        <v>#N/A</v>
      </c>
      <c r="F6" s="17" t="s">
        <v>7</v>
      </c>
      <c r="G6" s="18" t="e">
        <f t="shared" ref="G6" si="5">R5</f>
        <v>#N/A</v>
      </c>
      <c r="H6" s="48"/>
      <c r="I6" s="19" t="s">
        <v>12</v>
      </c>
      <c r="J6" s="20"/>
      <c r="M6" s="9" t="e">
        <f>VLOOKUP(M5*1000,$Y$1:$AB$142,3,TRUE)</f>
        <v>#N/A</v>
      </c>
      <c r="N6" s="9" t="e">
        <f>VLOOKUP(M5*1000,$Y$1:$AB$142,4,TRUE)</f>
        <v>#N/A</v>
      </c>
      <c r="O6" s="9" t="e">
        <f t="shared" ref="O6" si="6">VLOOKUP(O5*1000,$Y$1:$AB$142,3,TRUE)</f>
        <v>#N/A</v>
      </c>
      <c r="P6" s="9" t="e">
        <f t="shared" ref="P6" si="7">VLOOKUP(O5*1000,$Y$1:$AB$142,4,TRUE)</f>
        <v>#N/A</v>
      </c>
      <c r="Q6" s="9" t="e">
        <f t="shared" ref="Q6" si="8">VLOOKUP(Q5*1000,$Y$1:$AB$142,3,TRUE)</f>
        <v>#N/A</v>
      </c>
      <c r="R6" s="9" t="e">
        <f t="shared" ref="R6" si="9">VLOOKUP(Q5*1000,$Y$1:$AB$142,4,TRUE)</f>
        <v>#N/A</v>
      </c>
      <c r="Y6" s="43">
        <v>1478.6</v>
      </c>
      <c r="Z6" s="44">
        <v>146</v>
      </c>
      <c r="AA6" s="43">
        <v>1518</v>
      </c>
      <c r="AB6" s="44">
        <v>145</v>
      </c>
    </row>
    <row r="7" spans="1:28" ht="15.75" thickBot="1" x14ac:dyDescent="0.2">
      <c r="A7" s="48"/>
      <c r="B7" s="6" t="s">
        <v>13</v>
      </c>
      <c r="C7" s="52"/>
      <c r="D7" s="15" t="s">
        <v>13</v>
      </c>
      <c r="E7" s="16"/>
      <c r="F7" s="17"/>
      <c r="G7" s="18"/>
      <c r="H7" s="48"/>
      <c r="I7" s="21" t="s">
        <v>14</v>
      </c>
      <c r="J7" s="22"/>
      <c r="Y7" s="43">
        <v>1518</v>
      </c>
      <c r="Z7" s="44">
        <v>145</v>
      </c>
      <c r="AA7" s="43">
        <v>1558.7</v>
      </c>
      <c r="AB7" s="44">
        <v>144</v>
      </c>
    </row>
    <row r="8" spans="1:28" ht="15.75" thickBot="1" x14ac:dyDescent="0.2">
      <c r="A8" s="48"/>
      <c r="B8" s="6" t="s">
        <v>15</v>
      </c>
      <c r="C8" s="52" t="s">
        <v>16</v>
      </c>
      <c r="D8" s="15" t="s">
        <v>15</v>
      </c>
      <c r="E8" s="16" t="s">
        <v>16</v>
      </c>
      <c r="F8" s="17" t="s">
        <v>15</v>
      </c>
      <c r="G8" s="18" t="s">
        <v>16</v>
      </c>
      <c r="H8" s="48"/>
      <c r="I8" s="48"/>
      <c r="J8" s="48"/>
      <c r="Y8" s="43">
        <v>1558.7</v>
      </c>
      <c r="Z8" s="44">
        <v>144</v>
      </c>
      <c r="AA8" s="41">
        <v>1600.6</v>
      </c>
      <c r="AB8" s="42">
        <v>143</v>
      </c>
    </row>
    <row r="9" spans="1:28" ht="15.75" thickBot="1" x14ac:dyDescent="0.2">
      <c r="A9" s="49" t="s">
        <v>10</v>
      </c>
      <c r="B9" s="6" t="s">
        <v>17</v>
      </c>
      <c r="C9" s="52"/>
      <c r="D9" s="15" t="s">
        <v>17</v>
      </c>
      <c r="E9" s="16"/>
      <c r="F9" s="17" t="s">
        <v>17</v>
      </c>
      <c r="G9" s="18"/>
      <c r="H9" s="48"/>
      <c r="I9" s="48"/>
      <c r="J9" s="48"/>
      <c r="Y9" s="41">
        <v>1600.6</v>
      </c>
      <c r="Z9" s="42">
        <v>143</v>
      </c>
      <c r="AA9" s="43">
        <v>1643.9</v>
      </c>
      <c r="AB9" s="44">
        <v>142</v>
      </c>
    </row>
    <row r="10" spans="1:28" ht="15.75" thickBot="1" x14ac:dyDescent="0.2">
      <c r="A10" s="49" t="s">
        <v>10</v>
      </c>
      <c r="B10" s="6" t="s">
        <v>18</v>
      </c>
      <c r="C10" s="52"/>
      <c r="D10" s="15" t="s">
        <v>18</v>
      </c>
      <c r="E10" s="16"/>
      <c r="F10" s="17" t="s">
        <v>18</v>
      </c>
      <c r="G10" s="18"/>
      <c r="H10" s="48"/>
      <c r="I10" s="48"/>
      <c r="J10" s="48"/>
      <c r="Y10" s="43">
        <v>1643.9</v>
      </c>
      <c r="Z10" s="44">
        <v>142</v>
      </c>
      <c r="AA10" s="43">
        <v>1688.4</v>
      </c>
      <c r="AB10" s="44">
        <v>141</v>
      </c>
    </row>
    <row r="11" spans="1:28" ht="15.75" thickBot="1" x14ac:dyDescent="0.2">
      <c r="A11" s="49" t="s">
        <v>10</v>
      </c>
      <c r="B11" s="6" t="s">
        <v>19</v>
      </c>
      <c r="C11" s="52"/>
      <c r="D11" s="15" t="s">
        <v>19</v>
      </c>
      <c r="E11" s="16"/>
      <c r="F11" s="17" t="s">
        <v>19</v>
      </c>
      <c r="G11" s="18"/>
      <c r="H11" s="48"/>
      <c r="I11" s="48"/>
      <c r="J11" s="48"/>
      <c r="Y11" s="43">
        <v>1688.4</v>
      </c>
      <c r="Z11" s="44">
        <v>141</v>
      </c>
      <c r="AA11" s="43">
        <v>1734.3</v>
      </c>
      <c r="AB11" s="44">
        <v>140</v>
      </c>
    </row>
    <row r="12" spans="1:28" ht="15.75" thickBot="1" x14ac:dyDescent="0.2">
      <c r="A12" s="49" t="s">
        <v>10</v>
      </c>
      <c r="B12" s="7" t="s">
        <v>20</v>
      </c>
      <c r="C12" s="53"/>
      <c r="D12" s="23" t="s">
        <v>20</v>
      </c>
      <c r="E12" s="24"/>
      <c r="F12" s="25" t="s">
        <v>20</v>
      </c>
      <c r="G12" s="26"/>
      <c r="H12" s="48"/>
      <c r="I12" s="48"/>
      <c r="J12" s="48"/>
      <c r="Y12" s="43">
        <v>1734.3</v>
      </c>
      <c r="Z12" s="44">
        <v>140</v>
      </c>
      <c r="AA12" s="43">
        <v>1781.7</v>
      </c>
      <c r="AB12" s="44">
        <v>139</v>
      </c>
    </row>
    <row r="13" spans="1:28" ht="15.75" thickBot="1" x14ac:dyDescent="0.2">
      <c r="A13" s="48"/>
      <c r="B13" s="48"/>
      <c r="C13" s="48"/>
      <c r="D13" s="48"/>
      <c r="E13" s="48"/>
      <c r="F13" s="48"/>
      <c r="G13" s="48"/>
      <c r="H13" s="48"/>
      <c r="I13" s="48"/>
      <c r="J13" s="48"/>
      <c r="Y13" s="43">
        <v>1781.7</v>
      </c>
      <c r="Z13" s="44">
        <v>139</v>
      </c>
      <c r="AA13" s="41">
        <v>1830.5</v>
      </c>
      <c r="AB13" s="42">
        <v>138</v>
      </c>
    </row>
    <row r="14" spans="1:28" ht="15.75" thickBot="1" x14ac:dyDescent="0.2">
      <c r="A14" s="48"/>
      <c r="B14" s="56" t="s">
        <v>21</v>
      </c>
      <c r="C14" s="56"/>
      <c r="D14" s="56"/>
      <c r="E14" s="56"/>
      <c r="F14" s="56"/>
      <c r="G14" s="56"/>
      <c r="H14" s="56"/>
      <c r="I14" s="56"/>
      <c r="J14" s="56"/>
      <c r="Y14" s="41">
        <v>1830.5</v>
      </c>
      <c r="Z14" s="42">
        <v>138</v>
      </c>
      <c r="AA14" s="43">
        <v>1880.9</v>
      </c>
      <c r="AB14" s="44">
        <v>137</v>
      </c>
    </row>
    <row r="15" spans="1:28" ht="15.75" thickBot="1" x14ac:dyDescent="0.2">
      <c r="A15" s="48"/>
      <c r="B15" s="56" t="s">
        <v>22</v>
      </c>
      <c r="C15" s="56"/>
      <c r="D15" s="56"/>
      <c r="E15" s="56"/>
      <c r="F15" s="48"/>
      <c r="G15" s="56" t="s">
        <v>23</v>
      </c>
      <c r="H15" s="56"/>
      <c r="I15" s="56"/>
      <c r="J15" s="56"/>
      <c r="K15" s="3"/>
      <c r="L15" s="3"/>
      <c r="Y15" s="43">
        <v>1880.9</v>
      </c>
      <c r="Z15" s="44">
        <v>137</v>
      </c>
      <c r="AA15" s="43">
        <v>1932.8</v>
      </c>
      <c r="AB15" s="44">
        <v>136</v>
      </c>
    </row>
    <row r="16" spans="1:28" ht="15.75" thickBot="1" x14ac:dyDescent="0.2">
      <c r="A16" s="48"/>
      <c r="B16" s="48"/>
      <c r="C16" s="49" t="s">
        <v>10</v>
      </c>
      <c r="D16" s="48"/>
      <c r="E16" s="48"/>
      <c r="F16" s="48"/>
      <c r="G16" s="48"/>
      <c r="H16" s="49" t="s">
        <v>10</v>
      </c>
      <c r="I16" s="48"/>
      <c r="J16" s="48"/>
      <c r="K16" s="3"/>
      <c r="L16" s="3"/>
      <c r="Y16" s="43">
        <v>1932.8</v>
      </c>
      <c r="Z16" s="44">
        <v>136</v>
      </c>
      <c r="AA16" s="43">
        <v>1986.4</v>
      </c>
      <c r="AB16" s="44">
        <v>135</v>
      </c>
    </row>
    <row r="17" spans="1:28" ht="15.75" thickBot="1" x14ac:dyDescent="0.2">
      <c r="A17" s="48"/>
      <c r="B17" s="27" t="s">
        <v>24</v>
      </c>
      <c r="C17" s="37" t="s">
        <v>25</v>
      </c>
      <c r="D17" s="28" t="s">
        <v>26</v>
      </c>
      <c r="E17" s="29" t="s">
        <v>27</v>
      </c>
      <c r="F17" s="48"/>
      <c r="G17" s="50" t="s">
        <v>24</v>
      </c>
      <c r="H17" s="11" t="s">
        <v>28</v>
      </c>
      <c r="I17" s="11" t="s">
        <v>29</v>
      </c>
      <c r="J17" s="51" t="s">
        <v>30</v>
      </c>
      <c r="M17" t="s">
        <v>31</v>
      </c>
      <c r="N17" t="s">
        <v>32</v>
      </c>
      <c r="Y17" s="43">
        <v>1986.4</v>
      </c>
      <c r="Z17" s="44">
        <v>135</v>
      </c>
      <c r="AA17" s="43">
        <v>2041.7</v>
      </c>
      <c r="AB17" s="44">
        <v>134</v>
      </c>
    </row>
    <row r="18" spans="1:28" ht="15.75" thickBot="1" x14ac:dyDescent="0.2">
      <c r="A18" s="48"/>
      <c r="B18" s="30">
        <v>5</v>
      </c>
      <c r="C18" s="31"/>
      <c r="D18" s="68" t="e">
        <f>AVERAGE(C18:C26)</f>
        <v>#DIV/0!</v>
      </c>
      <c r="E18" s="71" t="e">
        <f>STDEVA(C18:C26)</f>
        <v>#DIV/0!</v>
      </c>
      <c r="F18" s="48"/>
      <c r="G18" s="6">
        <v>5</v>
      </c>
      <c r="H18" s="5"/>
      <c r="I18" s="5" t="e">
        <f>H18-$D$18</f>
        <v>#DIV/0!</v>
      </c>
      <c r="J18" s="75" t="e">
        <f>SLOPE(N18:N26,M18:M26)</f>
        <v>#DIV/0!</v>
      </c>
      <c r="M18">
        <f>LOG10(G18)</f>
        <v>0.69897000433601886</v>
      </c>
      <c r="N18" t="e">
        <f>LOG10(I18)</f>
        <v>#DIV/0!</v>
      </c>
      <c r="Y18" s="43">
        <v>2041.7</v>
      </c>
      <c r="Z18" s="44">
        <v>134</v>
      </c>
      <c r="AA18" s="43">
        <v>2098.6999999999998</v>
      </c>
      <c r="AB18" s="44">
        <v>133</v>
      </c>
    </row>
    <row r="19" spans="1:28" ht="15.75" thickBot="1" x14ac:dyDescent="0.2">
      <c r="A19" s="48"/>
      <c r="B19" s="30">
        <v>7.5</v>
      </c>
      <c r="C19" s="31"/>
      <c r="D19" s="69"/>
      <c r="E19" s="72"/>
      <c r="F19" s="48"/>
      <c r="G19" s="6">
        <v>7.5</v>
      </c>
      <c r="H19" s="5"/>
      <c r="I19" s="5" t="e">
        <f t="shared" ref="I19:I26" si="10">H19-$D$18</f>
        <v>#DIV/0!</v>
      </c>
      <c r="J19" s="75"/>
      <c r="K19" s="1"/>
      <c r="M19">
        <f t="shared" ref="M19:M26" si="11">LOG10(G19)</f>
        <v>0.87506126339170009</v>
      </c>
      <c r="N19" t="e">
        <f t="shared" ref="N19:N26" si="12">LOG10(I19)</f>
        <v>#DIV/0!</v>
      </c>
      <c r="Y19" s="43">
        <v>2098.6999999999998</v>
      </c>
      <c r="Z19" s="44">
        <v>133</v>
      </c>
      <c r="AA19" s="43">
        <v>2157.6</v>
      </c>
      <c r="AB19" s="44">
        <v>132</v>
      </c>
    </row>
    <row r="20" spans="1:28" ht="15.75" thickBot="1" x14ac:dyDescent="0.2">
      <c r="A20" s="48"/>
      <c r="B20" s="30">
        <v>10</v>
      </c>
      <c r="C20" s="31"/>
      <c r="D20" s="69"/>
      <c r="E20" s="72"/>
      <c r="F20" s="48"/>
      <c r="G20" s="6">
        <v>10</v>
      </c>
      <c r="H20" s="5"/>
      <c r="I20" s="5" t="e">
        <f t="shared" si="10"/>
        <v>#DIV/0!</v>
      </c>
      <c r="J20" s="75"/>
      <c r="M20">
        <f t="shared" si="11"/>
        <v>1</v>
      </c>
      <c r="N20" t="e">
        <f t="shared" si="12"/>
        <v>#DIV/0!</v>
      </c>
      <c r="Y20" s="43">
        <v>2157.6</v>
      </c>
      <c r="Z20" s="44">
        <v>132</v>
      </c>
      <c r="AA20" s="43">
        <v>2218.3000000000002</v>
      </c>
      <c r="AB20" s="44">
        <v>131</v>
      </c>
    </row>
    <row r="21" spans="1:28" ht="15.75" thickBot="1" x14ac:dyDescent="0.2">
      <c r="A21" s="48"/>
      <c r="B21" s="30">
        <v>15</v>
      </c>
      <c r="C21" s="31"/>
      <c r="D21" s="69"/>
      <c r="E21" s="72"/>
      <c r="F21" s="48"/>
      <c r="G21" s="6">
        <v>15</v>
      </c>
      <c r="H21" s="5"/>
      <c r="I21" s="5" t="e">
        <f t="shared" si="10"/>
        <v>#DIV/0!</v>
      </c>
      <c r="J21" s="75"/>
      <c r="K21" s="1"/>
      <c r="M21">
        <f t="shared" si="11"/>
        <v>1.1760912590556813</v>
      </c>
      <c r="N21" t="e">
        <f t="shared" si="12"/>
        <v>#DIV/0!</v>
      </c>
      <c r="Y21" s="43">
        <v>2218.3000000000002</v>
      </c>
      <c r="Z21" s="44">
        <v>131</v>
      </c>
      <c r="AA21" s="43">
        <v>2281</v>
      </c>
      <c r="AB21" s="44">
        <v>130</v>
      </c>
    </row>
    <row r="22" spans="1:28" ht="15.75" thickBot="1" x14ac:dyDescent="0.2">
      <c r="A22" s="48"/>
      <c r="B22" s="30">
        <v>20</v>
      </c>
      <c r="C22" s="31"/>
      <c r="D22" s="69"/>
      <c r="E22" s="72"/>
      <c r="F22" s="48"/>
      <c r="G22" s="6">
        <v>20</v>
      </c>
      <c r="H22" s="5"/>
      <c r="I22" s="5" t="e">
        <f t="shared" si="10"/>
        <v>#DIV/0!</v>
      </c>
      <c r="J22" s="75"/>
      <c r="M22">
        <f t="shared" si="11"/>
        <v>1.3010299956639813</v>
      </c>
      <c r="N22" t="e">
        <f t="shared" si="12"/>
        <v>#DIV/0!</v>
      </c>
      <c r="Y22" s="43">
        <v>2281</v>
      </c>
      <c r="Z22" s="44">
        <v>130</v>
      </c>
      <c r="AA22" s="43">
        <v>2345.8000000000002</v>
      </c>
      <c r="AB22" s="44">
        <v>129</v>
      </c>
    </row>
    <row r="23" spans="1:28" ht="15.75" thickBot="1" x14ac:dyDescent="0.2">
      <c r="A23" s="48"/>
      <c r="B23" s="30">
        <v>25</v>
      </c>
      <c r="C23" s="31"/>
      <c r="D23" s="69"/>
      <c r="E23" s="72"/>
      <c r="F23" s="48"/>
      <c r="G23" s="6">
        <v>25</v>
      </c>
      <c r="H23" s="5"/>
      <c r="I23" s="5" t="e">
        <f t="shared" si="10"/>
        <v>#DIV/0!</v>
      </c>
      <c r="J23" s="75"/>
      <c r="M23">
        <f t="shared" si="11"/>
        <v>1.3979400086720377</v>
      </c>
      <c r="N23" t="e">
        <f t="shared" si="12"/>
        <v>#DIV/0!</v>
      </c>
      <c r="Y23" s="43">
        <v>2345.8000000000002</v>
      </c>
      <c r="Z23" s="44">
        <v>129</v>
      </c>
      <c r="AA23" s="41">
        <v>2412.6</v>
      </c>
      <c r="AB23" s="42">
        <v>128</v>
      </c>
    </row>
    <row r="24" spans="1:28" ht="15.75" thickBot="1" x14ac:dyDescent="0.2">
      <c r="A24" s="48"/>
      <c r="B24" s="30">
        <v>30</v>
      </c>
      <c r="C24" s="31"/>
      <c r="D24" s="69"/>
      <c r="E24" s="72"/>
      <c r="F24" s="48"/>
      <c r="G24" s="6">
        <v>30</v>
      </c>
      <c r="H24" s="5"/>
      <c r="I24" s="5" t="e">
        <f t="shared" si="10"/>
        <v>#DIV/0!</v>
      </c>
      <c r="J24" s="75"/>
      <c r="M24">
        <f t="shared" si="11"/>
        <v>1.4771212547196624</v>
      </c>
      <c r="N24" t="e">
        <f t="shared" si="12"/>
        <v>#DIV/0!</v>
      </c>
      <c r="Y24" s="41">
        <v>2412.6</v>
      </c>
      <c r="Z24" s="42">
        <v>128</v>
      </c>
      <c r="AA24" s="43">
        <v>2481.6999999999998</v>
      </c>
      <c r="AB24" s="44">
        <v>127</v>
      </c>
    </row>
    <row r="25" spans="1:28" ht="15.75" thickBot="1" x14ac:dyDescent="0.2">
      <c r="A25" s="48"/>
      <c r="B25" s="30">
        <v>35</v>
      </c>
      <c r="C25" s="31"/>
      <c r="D25" s="69"/>
      <c r="E25" s="72"/>
      <c r="F25" s="48"/>
      <c r="G25" s="6">
        <v>35</v>
      </c>
      <c r="H25" s="5"/>
      <c r="I25" s="5" t="e">
        <f>H25-$D$18</f>
        <v>#DIV/0!</v>
      </c>
      <c r="J25" s="75"/>
      <c r="M25">
        <f t="shared" si="11"/>
        <v>1.5440680443502757</v>
      </c>
      <c r="N25" t="e">
        <f t="shared" si="12"/>
        <v>#DIV/0!</v>
      </c>
      <c r="Y25" s="43">
        <v>2481.6999999999998</v>
      </c>
      <c r="Z25" s="44">
        <v>127</v>
      </c>
      <c r="AA25" s="43">
        <v>2553</v>
      </c>
      <c r="AB25" s="44">
        <v>126</v>
      </c>
    </row>
    <row r="26" spans="1:28" ht="15.75" thickBot="1" x14ac:dyDescent="0.2">
      <c r="A26" s="48"/>
      <c r="B26" s="32">
        <v>40</v>
      </c>
      <c r="C26" s="33"/>
      <c r="D26" s="70"/>
      <c r="E26" s="73"/>
      <c r="F26" s="48"/>
      <c r="G26" s="7">
        <v>40</v>
      </c>
      <c r="H26" s="34"/>
      <c r="I26" s="34" t="e">
        <f t="shared" si="10"/>
        <v>#DIV/0!</v>
      </c>
      <c r="J26" s="76"/>
      <c r="M26">
        <f t="shared" si="11"/>
        <v>1.6020599913279623</v>
      </c>
      <c r="N26" t="e">
        <f t="shared" si="12"/>
        <v>#DIV/0!</v>
      </c>
      <c r="Y26" s="43">
        <v>2553</v>
      </c>
      <c r="Z26" s="44">
        <v>126</v>
      </c>
      <c r="AA26" s="42">
        <v>2626.6</v>
      </c>
      <c r="AB26" s="42">
        <v>125</v>
      </c>
    </row>
    <row r="27" spans="1:28" ht="15.75" thickBot="1" x14ac:dyDescent="0.2">
      <c r="A27" s="48"/>
      <c r="B27" s="48"/>
      <c r="C27" s="48"/>
      <c r="D27" s="48"/>
      <c r="E27" s="48"/>
      <c r="F27" s="48"/>
      <c r="G27" s="48"/>
      <c r="H27" s="48"/>
      <c r="I27" s="48"/>
      <c r="J27" s="48"/>
      <c r="Y27" s="42">
        <v>2626.6</v>
      </c>
      <c r="Z27" s="42">
        <v>125</v>
      </c>
      <c r="AA27" s="44">
        <v>2702.7</v>
      </c>
      <c r="AB27" s="44">
        <v>124</v>
      </c>
    </row>
    <row r="28" spans="1:28" ht="15.75" thickBot="1" x14ac:dyDescent="0.2">
      <c r="A28" s="48"/>
      <c r="B28" s="56" t="s">
        <v>33</v>
      </c>
      <c r="C28" s="56"/>
      <c r="D28" s="56"/>
      <c r="E28" s="56"/>
      <c r="F28" s="56"/>
      <c r="G28" s="56"/>
      <c r="H28" s="56"/>
      <c r="I28" s="56"/>
      <c r="J28" s="56"/>
      <c r="Y28" s="44">
        <v>2702.7</v>
      </c>
      <c r="Z28" s="44">
        <v>124</v>
      </c>
      <c r="AA28" s="44">
        <v>2781.3</v>
      </c>
      <c r="AB28" s="44">
        <v>123</v>
      </c>
    </row>
    <row r="29" spans="1:28" ht="15.75" thickBot="1" x14ac:dyDescent="0.2">
      <c r="A29" s="48"/>
      <c r="B29" s="48"/>
      <c r="C29" s="48"/>
      <c r="D29" s="48"/>
      <c r="E29" s="49" t="s">
        <v>10</v>
      </c>
      <c r="F29" s="48"/>
      <c r="G29" s="49" t="s">
        <v>10</v>
      </c>
      <c r="H29" s="48"/>
      <c r="I29" s="48"/>
      <c r="J29" s="48"/>
      <c r="T29" s="40" t="s">
        <v>34</v>
      </c>
      <c r="U29" t="s">
        <v>35</v>
      </c>
      <c r="V29" s="40" t="s">
        <v>34</v>
      </c>
      <c r="W29" t="s">
        <v>35</v>
      </c>
      <c r="Y29" s="44">
        <v>2781.3</v>
      </c>
      <c r="Z29" s="44">
        <v>123</v>
      </c>
      <c r="AA29" s="44">
        <v>2862.5</v>
      </c>
      <c r="AB29" s="44">
        <v>122</v>
      </c>
    </row>
    <row r="30" spans="1:28" ht="15.75" thickBot="1" x14ac:dyDescent="0.2">
      <c r="A30" s="48"/>
      <c r="B30" s="12" t="s">
        <v>36</v>
      </c>
      <c r="C30" s="12">
        <f>4.5*10^-3</f>
        <v>4.5000000000000005E-3</v>
      </c>
      <c r="D30" s="36" t="s">
        <v>37</v>
      </c>
      <c r="E30" s="36"/>
      <c r="F30" s="35" t="s">
        <v>38</v>
      </c>
      <c r="G30" s="12"/>
      <c r="H30" s="48"/>
      <c r="I30"/>
      <c r="J30" s="48"/>
      <c r="M30" s="57" t="s">
        <v>39</v>
      </c>
      <c r="N30" s="58"/>
      <c r="O30" s="57" t="s">
        <v>40</v>
      </c>
      <c r="P30" s="58"/>
      <c r="Q30" s="57" t="s">
        <v>41</v>
      </c>
      <c r="R30" s="58"/>
      <c r="T30">
        <v>0</v>
      </c>
      <c r="U30">
        <v>200</v>
      </c>
      <c r="V30" s="40">
        <v>1</v>
      </c>
      <c r="W30">
        <v>300</v>
      </c>
      <c r="Y30" s="44">
        <v>2862.5</v>
      </c>
      <c r="Z30" s="44">
        <v>122</v>
      </c>
      <c r="AA30" s="44">
        <v>2946.5</v>
      </c>
      <c r="AB30" s="44">
        <v>121</v>
      </c>
    </row>
    <row r="31" spans="1:28" ht="15.75" thickBot="1" x14ac:dyDescent="0.2">
      <c r="A31" s="48"/>
      <c r="B31" s="49" t="s">
        <v>10</v>
      </c>
      <c r="C31" s="49" t="s">
        <v>10</v>
      </c>
      <c r="D31" s="49" t="s">
        <v>10</v>
      </c>
      <c r="E31" s="49" t="s">
        <v>42</v>
      </c>
      <c r="F31" s="49" t="s">
        <v>42</v>
      </c>
      <c r="G31" s="49" t="s">
        <v>42</v>
      </c>
      <c r="H31" s="47"/>
      <c r="I31" s="48"/>
      <c r="J31" s="48"/>
      <c r="M31" s="39" t="s">
        <v>43</v>
      </c>
      <c r="N31" s="38" t="s">
        <v>44</v>
      </c>
      <c r="O31" s="39" t="s">
        <v>43</v>
      </c>
      <c r="P31" s="38" t="s">
        <v>44</v>
      </c>
      <c r="Q31" s="39" t="s">
        <v>43</v>
      </c>
      <c r="R31" s="38" t="s">
        <v>44</v>
      </c>
      <c r="T31" s="40">
        <v>1</v>
      </c>
      <c r="U31">
        <v>300</v>
      </c>
      <c r="V31" s="40">
        <v>1.43</v>
      </c>
      <c r="W31">
        <v>400</v>
      </c>
      <c r="Y31" s="44">
        <v>2946.5</v>
      </c>
      <c r="Z31" s="44">
        <v>121</v>
      </c>
      <c r="AA31" s="44">
        <v>3033.3</v>
      </c>
      <c r="AB31" s="44">
        <v>120</v>
      </c>
    </row>
    <row r="32" spans="1:28" ht="15.75" thickBot="1" x14ac:dyDescent="0.2">
      <c r="A32" s="48"/>
      <c r="B32" s="48" t="s">
        <v>45</v>
      </c>
      <c r="C32" s="48" t="s">
        <v>46</v>
      </c>
      <c r="D32" s="48" t="s">
        <v>28</v>
      </c>
      <c r="E32" s="48" t="s">
        <v>47</v>
      </c>
      <c r="F32" s="48" t="s">
        <v>44</v>
      </c>
      <c r="G32" s="48" t="s">
        <v>43</v>
      </c>
      <c r="H32" s="46" t="s">
        <v>30</v>
      </c>
      <c r="I32" s="48" t="s">
        <v>24</v>
      </c>
      <c r="J32" t="s">
        <v>48</v>
      </c>
      <c r="M32" s="8" t="e">
        <f>VLOOKUP(M33,$T$31:$U$64,1)</f>
        <v>#DIV/0!</v>
      </c>
      <c r="N32" s="8" t="e">
        <f>VLOOKUP(M33,$T$31:$U$64,2)</f>
        <v>#DIV/0!</v>
      </c>
      <c r="O32" s="8" t="e">
        <f>VLOOKUP(O33,$T$31:$U$64,1)</f>
        <v>#DIV/0!</v>
      </c>
      <c r="P32" s="8" t="e">
        <f>VLOOKUP(O33,$T$31:$U$64,2)</f>
        <v>#DIV/0!</v>
      </c>
      <c r="Q32" s="8" t="e">
        <f>VLOOKUP(Q33,$T$31:$U$64,1)</f>
        <v>#DIV/0!</v>
      </c>
      <c r="R32" s="8" t="e">
        <f>VLOOKUP(Q33,$T$31:$U$64,2)</f>
        <v>#DIV/0!</v>
      </c>
      <c r="T32" s="40">
        <v>1.43</v>
      </c>
      <c r="U32">
        <v>400</v>
      </c>
      <c r="V32" s="40">
        <v>1.87</v>
      </c>
      <c r="W32">
        <v>500</v>
      </c>
      <c r="Y32" s="44">
        <v>3033.3</v>
      </c>
      <c r="Z32" s="44">
        <v>120</v>
      </c>
      <c r="AA32" s="42">
        <v>3123</v>
      </c>
      <c r="AB32" s="42">
        <v>119</v>
      </c>
    </row>
    <row r="33" spans="2:28" ht="15.75" thickBot="1" x14ac:dyDescent="0.2">
      <c r="B33" s="48"/>
      <c r="C33" s="48"/>
      <c r="D33" s="48"/>
      <c r="E33" s="48" t="e">
        <f>B33/C33</f>
        <v>#DIV/0!</v>
      </c>
      <c r="F33" s="48" t="e">
        <f>N33</f>
        <v>#DIV/0!</v>
      </c>
      <c r="G33" s="48" t="e">
        <f>E33/$G$30</f>
        <v>#DIV/0!</v>
      </c>
      <c r="H33" s="55" t="e">
        <f>SLOPE(J33:J41,I33:I41)</f>
        <v>#NUM!</v>
      </c>
      <c r="I33" s="48" t="e">
        <f>LOG10(F33)</f>
        <v>#DIV/0!</v>
      </c>
      <c r="J33" t="e">
        <f>LOG10(D33)</f>
        <v>#NUM!</v>
      </c>
      <c r="M33" s="8" t="e">
        <f>G33</f>
        <v>#DIV/0!</v>
      </c>
      <c r="N33" s="8" t="e">
        <f>N34-((N34-N32)*(M34-M33)/(M34-M32))</f>
        <v>#DIV/0!</v>
      </c>
      <c r="O33" s="8" t="e">
        <f>G34</f>
        <v>#DIV/0!</v>
      </c>
      <c r="P33" s="8" t="e">
        <f t="shared" ref="P33" si="13">P34-((P34-P32)*(O34-O33)/(O34-O32))</f>
        <v>#DIV/0!</v>
      </c>
      <c r="Q33" s="8" t="e">
        <f>G35</f>
        <v>#DIV/0!</v>
      </c>
      <c r="R33" s="8" t="e">
        <f t="shared" ref="R33" si="14">R34-((R34-R32)*(Q34-Q33)/(Q34-Q32))</f>
        <v>#DIV/0!</v>
      </c>
      <c r="T33" s="40">
        <v>1.87</v>
      </c>
      <c r="U33">
        <v>500</v>
      </c>
      <c r="V33" s="40">
        <v>2.34</v>
      </c>
      <c r="W33">
        <v>600</v>
      </c>
      <c r="Y33" s="42">
        <v>3123</v>
      </c>
      <c r="Z33" s="42">
        <v>119</v>
      </c>
      <c r="AA33" s="44">
        <v>3215.8</v>
      </c>
      <c r="AB33" s="44">
        <v>118</v>
      </c>
    </row>
    <row r="34" spans="2:28" ht="15.75" thickBot="1" x14ac:dyDescent="0.2">
      <c r="B34" s="48"/>
      <c r="C34" s="48"/>
      <c r="D34" s="48"/>
      <c r="E34" s="48" t="e">
        <f t="shared" ref="E34:E41" si="15">B34/C34</f>
        <v>#DIV/0!</v>
      </c>
      <c r="F34" s="48" t="e">
        <f>P33</f>
        <v>#DIV/0!</v>
      </c>
      <c r="G34" s="48" t="e">
        <f>E34/$G$30</f>
        <v>#DIV/0!</v>
      </c>
      <c r="H34" s="56"/>
      <c r="I34" s="48" t="e">
        <f>LOG10(F34)</f>
        <v>#DIV/0!</v>
      </c>
      <c r="J34" t="e">
        <f>LOG10(D34)</f>
        <v>#NUM!</v>
      </c>
      <c r="M34" s="8" t="e">
        <f>VLOOKUP(M33,$T$30:$W$64,3,TRUE)</f>
        <v>#DIV/0!</v>
      </c>
      <c r="N34" s="8" t="e">
        <f>VLOOKUP(M33,$T$30:$W$64,4,TRUE)</f>
        <v>#DIV/0!</v>
      </c>
      <c r="O34" s="8" t="e">
        <f t="shared" ref="O34" si="16">VLOOKUP(O33,$T$30:$W$64,3,TRUE)</f>
        <v>#DIV/0!</v>
      </c>
      <c r="P34" s="8" t="e">
        <f t="shared" ref="P34:R34" si="17">VLOOKUP(O33,$T$30:$W$64,4,TRUE)</f>
        <v>#DIV/0!</v>
      </c>
      <c r="Q34" s="8" t="e">
        <f t="shared" ref="Q34" si="18">VLOOKUP(Q33,$T$30:$W$64,3,TRUE)</f>
        <v>#DIV/0!</v>
      </c>
      <c r="R34" s="8" t="e">
        <f t="shared" ref="R34" si="19">VLOOKUP(Q33,$T$30:$W$64,4,TRUE)</f>
        <v>#DIV/0!</v>
      </c>
      <c r="T34" s="40">
        <v>2.34</v>
      </c>
      <c r="U34">
        <v>600</v>
      </c>
      <c r="V34" s="40">
        <v>2.85</v>
      </c>
      <c r="W34">
        <v>700</v>
      </c>
      <c r="Y34" s="44">
        <v>3215.8</v>
      </c>
      <c r="Z34" s="44">
        <v>118</v>
      </c>
      <c r="AA34" s="44">
        <v>3311.8</v>
      </c>
      <c r="AB34" s="44">
        <v>117</v>
      </c>
    </row>
    <row r="35" spans="2:28" ht="15.75" thickBot="1" x14ac:dyDescent="0.2">
      <c r="B35" s="48"/>
      <c r="C35" s="48"/>
      <c r="D35" s="48"/>
      <c r="E35" s="48" t="e">
        <f t="shared" si="15"/>
        <v>#DIV/0!</v>
      </c>
      <c r="F35" s="48" t="e">
        <f>R33</f>
        <v>#DIV/0!</v>
      </c>
      <c r="G35" s="48" t="e">
        <f>E35/$G$30</f>
        <v>#DIV/0!</v>
      </c>
      <c r="H35" s="56"/>
      <c r="I35" s="48" t="e">
        <f>LOG10(F35)</f>
        <v>#DIV/0!</v>
      </c>
      <c r="J35" t="e">
        <f>LOG10(D35)</f>
        <v>#NUM!</v>
      </c>
      <c r="M35" s="57" t="s">
        <v>49</v>
      </c>
      <c r="N35" s="58"/>
      <c r="O35" s="57" t="s">
        <v>40</v>
      </c>
      <c r="P35" s="58"/>
      <c r="Q35" s="57" t="s">
        <v>41</v>
      </c>
      <c r="R35" s="58"/>
      <c r="T35" s="40">
        <v>2.85</v>
      </c>
      <c r="U35">
        <v>700</v>
      </c>
      <c r="V35" s="40">
        <v>3.36</v>
      </c>
      <c r="W35">
        <v>800</v>
      </c>
      <c r="Y35" s="44">
        <v>3311.8</v>
      </c>
      <c r="Z35" s="44">
        <v>117</v>
      </c>
      <c r="AA35" s="44">
        <v>3411</v>
      </c>
      <c r="AB35" s="44">
        <v>116</v>
      </c>
    </row>
    <row r="36" spans="2:28" ht="15.75" thickBot="1" x14ac:dyDescent="0.2">
      <c r="B36" s="48"/>
      <c r="C36" s="48"/>
      <c r="D36" s="48"/>
      <c r="E36" s="48" t="e">
        <f t="shared" si="15"/>
        <v>#DIV/0!</v>
      </c>
      <c r="F36" s="48" t="e">
        <f>N38</f>
        <v>#DIV/0!</v>
      </c>
      <c r="G36" s="48" t="e">
        <f>E36/$G$30</f>
        <v>#DIV/0!</v>
      </c>
      <c r="H36" s="56"/>
      <c r="I36" s="48" t="e">
        <f>LOG10(F36)</f>
        <v>#DIV/0!</v>
      </c>
      <c r="J36" t="e">
        <f>LOG10(D36)</f>
        <v>#NUM!</v>
      </c>
      <c r="M36" s="39" t="s">
        <v>50</v>
      </c>
      <c r="N36" s="38" t="s">
        <v>44</v>
      </c>
      <c r="O36" s="39" t="s">
        <v>50</v>
      </c>
      <c r="P36" s="38" t="s">
        <v>44</v>
      </c>
      <c r="Q36" s="39" t="s">
        <v>50</v>
      </c>
      <c r="R36" s="38" t="s">
        <v>44</v>
      </c>
      <c r="T36" s="40">
        <v>3.36</v>
      </c>
      <c r="U36">
        <v>800</v>
      </c>
      <c r="V36" s="40">
        <v>3.88</v>
      </c>
      <c r="W36">
        <v>900</v>
      </c>
      <c r="Y36" s="44">
        <v>3411</v>
      </c>
      <c r="Z36" s="44">
        <v>116</v>
      </c>
      <c r="AA36" s="44">
        <v>3513.6</v>
      </c>
      <c r="AB36" s="44">
        <v>115</v>
      </c>
    </row>
    <row r="37" spans="2:28" ht="15.75" thickBot="1" x14ac:dyDescent="0.2">
      <c r="B37" s="48"/>
      <c r="C37" s="48"/>
      <c r="D37" s="48"/>
      <c r="E37" s="48" t="e">
        <f t="shared" si="15"/>
        <v>#DIV/0!</v>
      </c>
      <c r="F37" s="48" t="e">
        <f>P38</f>
        <v>#DIV/0!</v>
      </c>
      <c r="G37" s="48" t="e">
        <f>E37/$G$30</f>
        <v>#DIV/0!</v>
      </c>
      <c r="H37" s="56"/>
      <c r="I37" s="48" t="e">
        <f>LOG10(F37)</f>
        <v>#DIV/0!</v>
      </c>
      <c r="J37" t="e">
        <f>LOG10(D37)</f>
        <v>#NUM!</v>
      </c>
      <c r="M37" s="8" t="e">
        <f>VLOOKUP(M38,$T$31:$U$64,1)</f>
        <v>#DIV/0!</v>
      </c>
      <c r="N37" s="8" t="e">
        <f>VLOOKUP(M38,$T$31:$U$64,2)</f>
        <v>#DIV/0!</v>
      </c>
      <c r="O37" s="8" t="e">
        <f>VLOOKUP(O38,$T$31:$U$64,1)</f>
        <v>#DIV/0!</v>
      </c>
      <c r="P37" s="8" t="e">
        <f>VLOOKUP(O38,$T$31:$U$64,2)</f>
        <v>#DIV/0!</v>
      </c>
      <c r="Q37" s="8" t="e">
        <f>VLOOKUP(Q38,$T$31:$U$64,1)</f>
        <v>#DIV/0!</v>
      </c>
      <c r="R37" s="8" t="e">
        <f>VLOOKUP(Q38,$T$31:$U$64,2)</f>
        <v>#DIV/0!</v>
      </c>
      <c r="T37" s="40">
        <v>3.88</v>
      </c>
      <c r="U37">
        <v>900</v>
      </c>
      <c r="V37" s="40">
        <v>4.41</v>
      </c>
      <c r="W37">
        <v>1000</v>
      </c>
      <c r="Y37" s="44">
        <v>3513.6</v>
      </c>
      <c r="Z37" s="44">
        <v>115</v>
      </c>
      <c r="AA37" s="42">
        <v>3619.8</v>
      </c>
      <c r="AB37" s="42">
        <v>114</v>
      </c>
    </row>
    <row r="38" spans="2:28" ht="15.75" thickBot="1" x14ac:dyDescent="0.2">
      <c r="B38" s="48"/>
      <c r="C38" s="48"/>
      <c r="D38" s="48"/>
      <c r="E38" s="48" t="e">
        <f t="shared" si="15"/>
        <v>#DIV/0!</v>
      </c>
      <c r="F38" s="48" t="e">
        <f>R38</f>
        <v>#DIV/0!</v>
      </c>
      <c r="G38" s="48" t="e">
        <f>E38/$G$30</f>
        <v>#DIV/0!</v>
      </c>
      <c r="H38" s="56"/>
      <c r="I38" s="48" t="e">
        <f>LOG10(F38)</f>
        <v>#DIV/0!</v>
      </c>
      <c r="J38" t="e">
        <f>LOG10(D38)</f>
        <v>#NUM!</v>
      </c>
      <c r="M38" s="8" t="e">
        <f>G36</f>
        <v>#DIV/0!</v>
      </c>
      <c r="N38" s="8" t="e">
        <f>N39-((N39-N37)*(M39-M38)/(M39-M37))</f>
        <v>#DIV/0!</v>
      </c>
      <c r="O38" s="8" t="e">
        <f>G37</f>
        <v>#DIV/0!</v>
      </c>
      <c r="P38" s="8" t="e">
        <f t="shared" ref="P38" si="20">P39-((P39-P37)*(O39-O38)/(O39-O37))</f>
        <v>#DIV/0!</v>
      </c>
      <c r="Q38" s="8" t="e">
        <f>G38</f>
        <v>#DIV/0!</v>
      </c>
      <c r="R38" s="8" t="e">
        <f t="shared" ref="R38" si="21">R39-((R39-R37)*(Q39-Q38)/(Q39-Q37))</f>
        <v>#DIV/0!</v>
      </c>
      <c r="T38" s="40">
        <v>4.41</v>
      </c>
      <c r="U38">
        <v>1000</v>
      </c>
      <c r="V38" s="40">
        <v>4.95</v>
      </c>
      <c r="W38">
        <v>1100</v>
      </c>
      <c r="Y38" s="42">
        <v>3619.8</v>
      </c>
      <c r="Z38" s="42">
        <v>114</v>
      </c>
      <c r="AA38" s="44">
        <v>3729.7</v>
      </c>
      <c r="AB38" s="44">
        <v>113</v>
      </c>
    </row>
    <row r="39" spans="2:28" ht="15.75" thickBot="1" x14ac:dyDescent="0.2">
      <c r="B39" s="48"/>
      <c r="C39" s="48"/>
      <c r="D39" s="48"/>
      <c r="E39" s="48" t="e">
        <f t="shared" si="15"/>
        <v>#DIV/0!</v>
      </c>
      <c r="F39" s="48" t="e">
        <f>N43</f>
        <v>#DIV/0!</v>
      </c>
      <c r="G39" s="48" t="e">
        <f>E39/$G$30</f>
        <v>#DIV/0!</v>
      </c>
      <c r="H39" s="56"/>
      <c r="I39" s="48" t="e">
        <f>LOG10(F39)</f>
        <v>#DIV/0!</v>
      </c>
      <c r="J39" t="e">
        <f>LOG10(D39)</f>
        <v>#NUM!</v>
      </c>
      <c r="M39" s="8" t="e">
        <f>VLOOKUP(M38,$T$30:$W$64,3,TRUE)</f>
        <v>#DIV/0!</v>
      </c>
      <c r="N39" s="8" t="e">
        <f>VLOOKUP(M38,$T$30:$W$64,4,TRUE)</f>
        <v>#DIV/0!</v>
      </c>
      <c r="O39" s="8" t="e">
        <f t="shared" ref="O39" si="22">VLOOKUP(O38,$T$30:$W$64,3,TRUE)</f>
        <v>#DIV/0!</v>
      </c>
      <c r="P39" s="8" t="e">
        <f t="shared" ref="P39:R39" si="23">VLOOKUP(O38,$T$30:$W$64,4,TRUE)</f>
        <v>#DIV/0!</v>
      </c>
      <c r="Q39" s="8" t="e">
        <f t="shared" ref="Q39" si="24">VLOOKUP(Q38,$T$30:$W$64,3,TRUE)</f>
        <v>#DIV/0!</v>
      </c>
      <c r="R39" s="8" t="e">
        <f t="shared" ref="R39" si="25">VLOOKUP(Q38,$T$30:$W$64,4,TRUE)</f>
        <v>#DIV/0!</v>
      </c>
      <c r="T39" s="40">
        <v>4.95</v>
      </c>
      <c r="U39">
        <v>1100</v>
      </c>
      <c r="V39" s="40">
        <v>5.48</v>
      </c>
      <c r="W39">
        <v>1200</v>
      </c>
      <c r="Y39" s="44">
        <v>3729.7</v>
      </c>
      <c r="Z39" s="44">
        <v>113</v>
      </c>
      <c r="AA39" s="44">
        <v>3843.4</v>
      </c>
      <c r="AB39" s="44">
        <v>112</v>
      </c>
    </row>
    <row r="40" spans="2:28" ht="15.75" thickBot="1" x14ac:dyDescent="0.2">
      <c r="B40" s="48"/>
      <c r="C40" s="48"/>
      <c r="D40" s="48"/>
      <c r="E40" s="48" t="e">
        <f t="shared" si="15"/>
        <v>#DIV/0!</v>
      </c>
      <c r="F40" s="48" t="e">
        <f>P43</f>
        <v>#DIV/0!</v>
      </c>
      <c r="G40" s="48" t="e">
        <f>E40/$G$30</f>
        <v>#DIV/0!</v>
      </c>
      <c r="H40" s="56"/>
      <c r="I40" s="48" t="e">
        <f>LOG10(F40)</f>
        <v>#DIV/0!</v>
      </c>
      <c r="J40" t="e">
        <f>LOG10(D40)</f>
        <v>#NUM!</v>
      </c>
      <c r="M40" s="57" t="s">
        <v>39</v>
      </c>
      <c r="N40" s="58"/>
      <c r="O40" s="57" t="s">
        <v>40</v>
      </c>
      <c r="P40" s="58"/>
      <c r="Q40" s="57" t="s">
        <v>41</v>
      </c>
      <c r="R40" s="58"/>
      <c r="T40" s="40">
        <v>5.48</v>
      </c>
      <c r="U40">
        <v>1200</v>
      </c>
      <c r="V40" s="40">
        <v>6.03</v>
      </c>
      <c r="W40">
        <v>1300</v>
      </c>
      <c r="Y40" s="44">
        <v>3843.4</v>
      </c>
      <c r="Z40" s="44">
        <v>112</v>
      </c>
      <c r="AA40" s="44">
        <v>3961.1</v>
      </c>
      <c r="AB40" s="44">
        <v>111</v>
      </c>
    </row>
    <row r="41" spans="2:28" ht="15.75" thickBot="1" x14ac:dyDescent="0.2">
      <c r="B41" s="48"/>
      <c r="C41" s="48"/>
      <c r="D41" s="48"/>
      <c r="E41" s="48" t="e">
        <f t="shared" si="15"/>
        <v>#DIV/0!</v>
      </c>
      <c r="F41" s="48" t="e">
        <f>R43</f>
        <v>#DIV/0!</v>
      </c>
      <c r="G41" s="48" t="e">
        <f>E41/$G$30</f>
        <v>#DIV/0!</v>
      </c>
      <c r="H41" s="56"/>
      <c r="I41" s="48" t="e">
        <f>LOG10(F41)</f>
        <v>#DIV/0!</v>
      </c>
      <c r="J41" t="e">
        <f>LOG10(D41)</f>
        <v>#NUM!</v>
      </c>
      <c r="M41" s="39" t="s">
        <v>51</v>
      </c>
      <c r="N41" s="38" t="s">
        <v>44</v>
      </c>
      <c r="O41" s="39" t="s">
        <v>51</v>
      </c>
      <c r="P41" s="38" t="s">
        <v>44</v>
      </c>
      <c r="Q41" s="39" t="s">
        <v>51</v>
      </c>
      <c r="R41" s="38" t="s">
        <v>44</v>
      </c>
      <c r="T41" s="40">
        <v>6.03</v>
      </c>
      <c r="U41">
        <v>1300</v>
      </c>
      <c r="V41" s="40">
        <v>6.58</v>
      </c>
      <c r="W41">
        <v>1400</v>
      </c>
      <c r="Y41" s="44">
        <v>3961.1</v>
      </c>
      <c r="Z41" s="44">
        <v>111</v>
      </c>
      <c r="AA41" s="44">
        <v>4082.9</v>
      </c>
      <c r="AB41" s="44">
        <v>110</v>
      </c>
    </row>
    <row r="42" spans="2:28" ht="15.75" thickBot="1" x14ac:dyDescent="0.2">
      <c r="B42" s="48"/>
      <c r="C42" s="48"/>
      <c r="D42" s="48"/>
      <c r="E42" s="48"/>
      <c r="F42" s="48"/>
      <c r="G42" s="48"/>
      <c r="H42" s="48"/>
      <c r="I42" s="48"/>
      <c r="J42" s="48"/>
      <c r="M42" s="8" t="e">
        <f>VLOOKUP(M43,$T$31:$U$64,1)</f>
        <v>#DIV/0!</v>
      </c>
      <c r="N42" s="8" t="e">
        <f>VLOOKUP(M43,$T$31:$U$64,2)</f>
        <v>#DIV/0!</v>
      </c>
      <c r="O42" s="8" t="e">
        <f>VLOOKUP(O43,$T$31:$U$64,1)</f>
        <v>#DIV/0!</v>
      </c>
      <c r="P42" s="8" t="e">
        <f>VLOOKUP(O43,$T$31:$U$64,2)</f>
        <v>#DIV/0!</v>
      </c>
      <c r="Q42" s="8" t="e">
        <f>VLOOKUP(Q43,$T$31:$U$64,1)</f>
        <v>#DIV/0!</v>
      </c>
      <c r="R42" s="8" t="e">
        <f>VLOOKUP(Q43,$T$31:$U$64,2)</f>
        <v>#DIV/0!</v>
      </c>
      <c r="T42" s="40">
        <v>6.58</v>
      </c>
      <c r="U42">
        <v>1400</v>
      </c>
      <c r="V42" s="40">
        <v>7.14</v>
      </c>
      <c r="W42">
        <v>1500</v>
      </c>
      <c r="Y42" s="44">
        <v>4082.9</v>
      </c>
      <c r="Z42" s="44">
        <v>110</v>
      </c>
      <c r="AA42" s="44">
        <v>4209.1000000000004</v>
      </c>
      <c r="AB42" s="44">
        <v>109</v>
      </c>
    </row>
    <row r="43" spans="2:28" ht="15.75" thickBot="1" x14ac:dyDescent="0.2">
      <c r="B43" s="48"/>
      <c r="C43" s="48"/>
      <c r="D43" s="48"/>
      <c r="E43" s="48"/>
      <c r="F43" s="48"/>
      <c r="G43" s="48"/>
      <c r="H43" s="48"/>
      <c r="I43" s="48"/>
      <c r="J43" s="48"/>
      <c r="M43" s="8" t="e">
        <f>G39</f>
        <v>#DIV/0!</v>
      </c>
      <c r="N43" s="8" t="e">
        <f t="shared" ref="N43" si="26">N44-((N44-N42)*(M44-M43)/(M44-M42))</f>
        <v>#DIV/0!</v>
      </c>
      <c r="O43" s="8" t="e">
        <f>G40</f>
        <v>#DIV/0!</v>
      </c>
      <c r="P43" s="8" t="e">
        <f t="shared" ref="P43" si="27">P44-((P44-P42)*(O44-O43)/(O44-O42))</f>
        <v>#DIV/0!</v>
      </c>
      <c r="Q43" s="8" t="e">
        <f>G41</f>
        <v>#DIV/0!</v>
      </c>
      <c r="R43" s="8" t="e">
        <f t="shared" ref="R43" si="28">R44-((R44-R42)*(Q44-Q43)/(Q44-Q42))</f>
        <v>#DIV/0!</v>
      </c>
      <c r="T43" s="40">
        <v>7.14</v>
      </c>
      <c r="U43">
        <v>1500</v>
      </c>
      <c r="V43" s="40">
        <v>7.71</v>
      </c>
      <c r="W43">
        <v>1600</v>
      </c>
      <c r="Y43" s="44">
        <v>4209.1000000000004</v>
      </c>
      <c r="Z43" s="44">
        <v>109</v>
      </c>
      <c r="AA43" s="44">
        <v>4339.7</v>
      </c>
      <c r="AB43" s="44">
        <v>108</v>
      </c>
    </row>
    <row r="44" spans="2:28" ht="15.75" thickBot="1" x14ac:dyDescent="0.2">
      <c r="B44" s="48"/>
      <c r="C44" s="48"/>
      <c r="D44" s="48"/>
      <c r="E44" s="48"/>
      <c r="F44" s="48"/>
      <c r="G44" s="48"/>
      <c r="H44" s="48"/>
      <c r="I44" s="48"/>
      <c r="J44" s="48"/>
      <c r="M44" s="8" t="e">
        <f>VLOOKUP(M43,$T$30:$W$64,3,TRUE)</f>
        <v>#DIV/0!</v>
      </c>
      <c r="N44" s="8" t="e">
        <f>VLOOKUP(M43,$T$30:$W$64,4,TRUE)</f>
        <v>#DIV/0!</v>
      </c>
      <c r="O44" s="8" t="e">
        <f t="shared" ref="O44" si="29">VLOOKUP(O43,$T$30:$W$64,3,TRUE)</f>
        <v>#DIV/0!</v>
      </c>
      <c r="P44" s="8" t="e">
        <f t="shared" ref="P44:R44" si="30">VLOOKUP(O43,$T$30:$W$64,4,TRUE)</f>
        <v>#DIV/0!</v>
      </c>
      <c r="Q44" s="8" t="e">
        <f t="shared" ref="Q44" si="31">VLOOKUP(Q43,$T$30:$W$64,3,TRUE)</f>
        <v>#DIV/0!</v>
      </c>
      <c r="R44" s="8" t="e">
        <f t="shared" ref="R44" si="32">VLOOKUP(Q43,$T$30:$W$64,4,TRUE)</f>
        <v>#DIV/0!</v>
      </c>
      <c r="T44" s="40">
        <v>7.71</v>
      </c>
      <c r="U44">
        <v>1600</v>
      </c>
      <c r="V44" s="40">
        <v>8.2799999999999994</v>
      </c>
      <c r="W44">
        <v>1700</v>
      </c>
      <c r="Y44" s="44">
        <v>4339.7</v>
      </c>
      <c r="Z44" s="44">
        <v>108</v>
      </c>
      <c r="AA44" s="44">
        <v>4475</v>
      </c>
      <c r="AB44" s="44">
        <v>107</v>
      </c>
    </row>
    <row r="45" spans="2:28" ht="15.75" thickBot="1" x14ac:dyDescent="0.2">
      <c r="B45" s="48"/>
      <c r="C45" s="48"/>
      <c r="D45" s="48"/>
      <c r="E45" s="48"/>
      <c r="F45" s="48"/>
      <c r="G45" s="48"/>
      <c r="H45" s="48"/>
      <c r="I45" s="48"/>
      <c r="J45" s="48"/>
      <c r="T45" s="40">
        <v>8.2799999999999994</v>
      </c>
      <c r="U45">
        <v>1700</v>
      </c>
      <c r="V45" s="40">
        <v>8.86</v>
      </c>
      <c r="W45">
        <v>1800</v>
      </c>
      <c r="Y45" s="44">
        <v>4475</v>
      </c>
      <c r="Z45" s="44">
        <v>107</v>
      </c>
      <c r="AA45" s="44">
        <v>4615.1000000000004</v>
      </c>
      <c r="AB45" s="44">
        <v>106</v>
      </c>
    </row>
    <row r="46" spans="2:28" ht="15.75" thickBot="1" x14ac:dyDescent="0.2">
      <c r="B46" s="48"/>
      <c r="C46" s="48"/>
      <c r="D46" s="48"/>
      <c r="E46" s="48"/>
      <c r="F46" s="48"/>
      <c r="G46" s="48"/>
      <c r="H46" s="48"/>
      <c r="I46" s="48"/>
      <c r="J46" s="48"/>
      <c r="T46" s="40">
        <v>8.86</v>
      </c>
      <c r="U46">
        <v>1800</v>
      </c>
      <c r="V46" s="40">
        <v>9.44</v>
      </c>
      <c r="W46">
        <v>1900</v>
      </c>
      <c r="Y46" s="44">
        <v>4615.1000000000004</v>
      </c>
      <c r="Z46" s="44">
        <v>106</v>
      </c>
      <c r="AA46" s="44">
        <v>4760.3</v>
      </c>
      <c r="AB46" s="44">
        <v>105</v>
      </c>
    </row>
    <row r="47" spans="2:28" ht="15.75" thickBot="1" x14ac:dyDescent="0.2">
      <c r="B47" s="48"/>
      <c r="C47" s="48"/>
      <c r="D47" s="48"/>
      <c r="E47" s="48"/>
      <c r="F47" s="48"/>
      <c r="G47" s="48"/>
      <c r="H47" s="48"/>
      <c r="I47" s="48"/>
      <c r="J47" s="48"/>
      <c r="T47" s="40">
        <v>9.44</v>
      </c>
      <c r="U47">
        <v>1900</v>
      </c>
      <c r="V47" s="40">
        <v>10.029999999999999</v>
      </c>
      <c r="W47">
        <v>2000</v>
      </c>
      <c r="Y47" s="44">
        <v>4760.3</v>
      </c>
      <c r="Z47" s="44">
        <v>105</v>
      </c>
      <c r="AA47" s="42">
        <v>4910.7</v>
      </c>
      <c r="AB47" s="42">
        <v>104</v>
      </c>
    </row>
    <row r="48" spans="2:28" ht="15.75" thickBot="1" x14ac:dyDescent="0.2">
      <c r="B48" s="48"/>
      <c r="C48" s="48"/>
      <c r="D48" s="48"/>
      <c r="E48" s="48"/>
      <c r="F48" s="48"/>
      <c r="G48" s="48"/>
      <c r="H48" s="48"/>
      <c r="I48" s="48"/>
      <c r="J48" s="48"/>
      <c r="T48" s="40">
        <v>10.029999999999999</v>
      </c>
      <c r="U48">
        <v>2000</v>
      </c>
      <c r="V48" s="40">
        <v>10.63</v>
      </c>
      <c r="W48">
        <v>2100</v>
      </c>
      <c r="Y48" s="42">
        <v>4910.7</v>
      </c>
      <c r="Z48" s="42">
        <v>104</v>
      </c>
      <c r="AA48" s="44">
        <v>5066.6000000000004</v>
      </c>
      <c r="AB48" s="44">
        <v>103</v>
      </c>
    </row>
    <row r="49" spans="20:28" ht="15.75" thickBot="1" x14ac:dyDescent="0.2">
      <c r="T49" s="40">
        <v>10.63</v>
      </c>
      <c r="U49">
        <v>2100</v>
      </c>
      <c r="V49" s="40">
        <v>11.24</v>
      </c>
      <c r="W49">
        <v>2200</v>
      </c>
      <c r="Y49" s="44">
        <v>5066.6000000000004</v>
      </c>
      <c r="Z49" s="44">
        <v>103</v>
      </c>
      <c r="AA49" s="44">
        <v>5228.1000000000004</v>
      </c>
      <c r="AB49" s="44">
        <v>102</v>
      </c>
    </row>
    <row r="50" spans="20:28" ht="15.75" thickBot="1" x14ac:dyDescent="0.2">
      <c r="T50" s="40">
        <v>11.24</v>
      </c>
      <c r="U50">
        <v>2200</v>
      </c>
      <c r="V50" s="40">
        <v>11.84</v>
      </c>
      <c r="W50">
        <v>2300</v>
      </c>
      <c r="Y50" s="44">
        <v>5228.1000000000004</v>
      </c>
      <c r="Z50" s="44">
        <v>102</v>
      </c>
      <c r="AA50" s="42">
        <v>5395.6</v>
      </c>
      <c r="AB50" s="42">
        <v>101</v>
      </c>
    </row>
    <row r="51" spans="20:28" ht="15.75" thickBot="1" x14ac:dyDescent="0.2">
      <c r="T51" s="40">
        <v>11.84</v>
      </c>
      <c r="U51">
        <v>2300</v>
      </c>
      <c r="V51" s="40">
        <v>12.46</v>
      </c>
      <c r="W51">
        <v>2400</v>
      </c>
      <c r="Y51" s="42">
        <v>5395.6</v>
      </c>
      <c r="Z51" s="42">
        <v>101</v>
      </c>
      <c r="AA51" s="44">
        <v>5569.3</v>
      </c>
      <c r="AB51" s="44">
        <v>100</v>
      </c>
    </row>
    <row r="52" spans="20:28" ht="15.75" thickBot="1" x14ac:dyDescent="0.2">
      <c r="T52" s="40">
        <v>12.46</v>
      </c>
      <c r="U52">
        <v>2400</v>
      </c>
      <c r="V52" s="40">
        <v>13.08</v>
      </c>
      <c r="W52">
        <v>2500</v>
      </c>
      <c r="Y52" s="44">
        <v>5569.3</v>
      </c>
      <c r="Z52" s="44">
        <v>100</v>
      </c>
      <c r="AA52" s="44">
        <v>5749.3</v>
      </c>
      <c r="AB52" s="44">
        <v>99</v>
      </c>
    </row>
    <row r="53" spans="20:28" ht="15.75" thickBot="1" x14ac:dyDescent="0.2">
      <c r="T53" s="40">
        <v>13.08</v>
      </c>
      <c r="U53">
        <v>2500</v>
      </c>
      <c r="V53" s="40">
        <v>13.72</v>
      </c>
      <c r="W53">
        <v>2600</v>
      </c>
      <c r="Y53" s="44">
        <v>5749.3</v>
      </c>
      <c r="Z53" s="44">
        <v>99</v>
      </c>
      <c r="AA53" s="44">
        <v>5936.1</v>
      </c>
      <c r="AB53" s="44">
        <v>98</v>
      </c>
    </row>
    <row r="54" spans="20:28" ht="15.75" thickBot="1" x14ac:dyDescent="0.2">
      <c r="T54" s="40">
        <v>13.72</v>
      </c>
      <c r="U54">
        <v>2600</v>
      </c>
      <c r="V54" s="40">
        <v>14.34</v>
      </c>
      <c r="W54">
        <v>2700</v>
      </c>
      <c r="Y54" s="44">
        <v>5936.1</v>
      </c>
      <c r="Z54" s="44">
        <v>98</v>
      </c>
      <c r="AA54" s="44">
        <v>6129.8</v>
      </c>
      <c r="AB54" s="44">
        <v>97</v>
      </c>
    </row>
    <row r="55" spans="20:28" ht="15.75" thickBot="1" x14ac:dyDescent="0.2">
      <c r="T55" s="40">
        <v>14.34</v>
      </c>
      <c r="U55">
        <v>2700</v>
      </c>
      <c r="V55" s="40">
        <v>14.99</v>
      </c>
      <c r="W55">
        <v>2800</v>
      </c>
      <c r="Y55" s="44">
        <v>6129.8</v>
      </c>
      <c r="Z55" s="44">
        <v>97</v>
      </c>
      <c r="AA55" s="44">
        <v>6330.8</v>
      </c>
      <c r="AB55" s="44">
        <v>96</v>
      </c>
    </row>
    <row r="56" spans="20:28" ht="15.75" thickBot="1" x14ac:dyDescent="0.2">
      <c r="T56" s="40">
        <v>14.99</v>
      </c>
      <c r="U56">
        <v>2800</v>
      </c>
      <c r="V56" s="40">
        <v>15.63</v>
      </c>
      <c r="W56">
        <v>2900</v>
      </c>
      <c r="Y56" s="44">
        <v>6330.8</v>
      </c>
      <c r="Z56" s="44">
        <v>96</v>
      </c>
      <c r="AA56" s="42">
        <v>6539.4</v>
      </c>
      <c r="AB56" s="42">
        <v>95</v>
      </c>
    </row>
    <row r="57" spans="20:28" ht="15.75" thickBot="1" x14ac:dyDescent="0.2">
      <c r="T57" s="40">
        <v>15.63</v>
      </c>
      <c r="U57">
        <v>2900</v>
      </c>
      <c r="V57" s="40">
        <v>16.29</v>
      </c>
      <c r="W57">
        <v>3000</v>
      </c>
      <c r="Y57" s="42">
        <v>6539.4</v>
      </c>
      <c r="Z57" s="42">
        <v>95</v>
      </c>
      <c r="AA57" s="44">
        <v>6755.9</v>
      </c>
      <c r="AB57" s="44">
        <v>94</v>
      </c>
    </row>
    <row r="58" spans="20:28" ht="15.75" thickBot="1" x14ac:dyDescent="0.2">
      <c r="T58" s="40">
        <v>16.29</v>
      </c>
      <c r="U58">
        <v>3000</v>
      </c>
      <c r="V58" s="40">
        <v>16.95</v>
      </c>
      <c r="W58">
        <v>3100</v>
      </c>
      <c r="Y58" s="44">
        <v>6755.9</v>
      </c>
      <c r="Z58" s="44">
        <v>94</v>
      </c>
      <c r="AA58" s="44">
        <v>6980.6</v>
      </c>
      <c r="AB58" s="44">
        <v>93</v>
      </c>
    </row>
    <row r="59" spans="20:28" ht="15.75" thickBot="1" x14ac:dyDescent="0.2">
      <c r="T59" s="40">
        <v>16.95</v>
      </c>
      <c r="U59">
        <v>3100</v>
      </c>
      <c r="V59" s="40">
        <v>17.62</v>
      </c>
      <c r="W59">
        <v>3200</v>
      </c>
      <c r="Y59" s="44">
        <v>6980.6</v>
      </c>
      <c r="Z59" s="44">
        <v>93</v>
      </c>
      <c r="AA59" s="44">
        <v>7214</v>
      </c>
      <c r="AB59" s="44">
        <v>92</v>
      </c>
    </row>
    <row r="60" spans="20:28" ht="15.75" thickBot="1" x14ac:dyDescent="0.2">
      <c r="T60" s="40">
        <v>17.62</v>
      </c>
      <c r="U60">
        <v>3200</v>
      </c>
      <c r="V60" s="40">
        <v>18.28</v>
      </c>
      <c r="W60">
        <v>3300</v>
      </c>
      <c r="Y60" s="44">
        <v>7214</v>
      </c>
      <c r="Z60" s="44">
        <v>92</v>
      </c>
      <c r="AA60" s="44">
        <v>7456.2</v>
      </c>
      <c r="AB60" s="44">
        <v>91</v>
      </c>
    </row>
    <row r="61" spans="20:28" ht="15.75" thickBot="1" x14ac:dyDescent="0.2">
      <c r="T61" s="40">
        <v>18.28</v>
      </c>
      <c r="U61">
        <v>3300</v>
      </c>
      <c r="V61" s="40">
        <v>18.97</v>
      </c>
      <c r="W61">
        <v>3400</v>
      </c>
      <c r="Y61" s="44">
        <v>7456.2</v>
      </c>
      <c r="Z61" s="44">
        <v>91</v>
      </c>
      <c r="AA61" s="42">
        <v>7707.7</v>
      </c>
      <c r="AB61" s="42">
        <v>90</v>
      </c>
    </row>
    <row r="62" spans="20:28" ht="15.75" thickBot="1" x14ac:dyDescent="0.2">
      <c r="T62" s="40">
        <v>18.97</v>
      </c>
      <c r="U62">
        <v>3400</v>
      </c>
      <c r="V62" s="40">
        <v>19.66</v>
      </c>
      <c r="W62">
        <v>3500</v>
      </c>
      <c r="Y62" s="42">
        <v>7707.7</v>
      </c>
      <c r="Z62" s="42">
        <v>90</v>
      </c>
      <c r="AA62" s="44">
        <v>7969.1</v>
      </c>
      <c r="AB62" s="44">
        <v>89</v>
      </c>
    </row>
    <row r="63" spans="20:28" ht="15.75" thickBot="1" x14ac:dyDescent="0.2">
      <c r="T63" s="40">
        <v>19.66</v>
      </c>
      <c r="U63">
        <v>3500</v>
      </c>
      <c r="V63" s="40">
        <v>26.35</v>
      </c>
      <c r="W63">
        <v>3600</v>
      </c>
      <c r="Y63" s="44">
        <v>7969.1</v>
      </c>
      <c r="Z63" s="44">
        <v>89</v>
      </c>
      <c r="AA63" s="44">
        <v>8240.6</v>
      </c>
      <c r="AB63" s="44">
        <v>88</v>
      </c>
    </row>
    <row r="64" spans="20:28" ht="15.75" thickBot="1" x14ac:dyDescent="0.2">
      <c r="T64" s="40">
        <v>26.35</v>
      </c>
      <c r="U64">
        <v>3600</v>
      </c>
      <c r="Y64" s="44">
        <v>8240.6</v>
      </c>
      <c r="Z64" s="44">
        <v>88</v>
      </c>
      <c r="AA64" s="44">
        <v>8522.7000000000007</v>
      </c>
      <c r="AB64" s="44">
        <v>87</v>
      </c>
    </row>
    <row r="65" spans="20:28" ht="15.75" thickBot="1" x14ac:dyDescent="0.2">
      <c r="T65" s="40"/>
      <c r="Y65" s="44">
        <v>8522.7000000000007</v>
      </c>
      <c r="Z65" s="44">
        <v>87</v>
      </c>
      <c r="AA65" s="44">
        <v>8816</v>
      </c>
      <c r="AB65" s="44">
        <v>86</v>
      </c>
    </row>
    <row r="66" spans="20:28" ht="15.75" thickBot="1" x14ac:dyDescent="0.2">
      <c r="Y66" s="44">
        <v>8816</v>
      </c>
      <c r="Z66" s="44">
        <v>86</v>
      </c>
      <c r="AA66" s="44">
        <v>9120.7999999999993</v>
      </c>
      <c r="AB66" s="44">
        <v>85</v>
      </c>
    </row>
    <row r="67" spans="20:28" ht="15.75" thickBot="1" x14ac:dyDescent="0.2">
      <c r="Y67" s="44">
        <v>9120.7999999999993</v>
      </c>
      <c r="Z67" s="44">
        <v>85</v>
      </c>
      <c r="AA67" s="44">
        <v>9437.7000000000007</v>
      </c>
      <c r="AB67" s="44">
        <v>84</v>
      </c>
    </row>
    <row r="68" spans="20:28" ht="15.75" thickBot="1" x14ac:dyDescent="0.2">
      <c r="Y68" s="44">
        <v>9437.7000000000007</v>
      </c>
      <c r="Z68" s="44">
        <v>84</v>
      </c>
      <c r="AA68" s="44">
        <v>9767.2000000000007</v>
      </c>
      <c r="AB68" s="44">
        <v>83</v>
      </c>
    </row>
    <row r="69" spans="20:28" ht="15.75" thickBot="1" x14ac:dyDescent="0.2">
      <c r="Y69" s="44">
        <v>9767.2000000000007</v>
      </c>
      <c r="Z69" s="44">
        <v>83</v>
      </c>
      <c r="AA69" s="44">
        <v>10110</v>
      </c>
      <c r="AB69" s="44">
        <v>82</v>
      </c>
    </row>
    <row r="70" spans="20:28" ht="15.75" thickBot="1" x14ac:dyDescent="0.2">
      <c r="Y70" s="44">
        <v>10110</v>
      </c>
      <c r="Z70" s="44">
        <v>82</v>
      </c>
      <c r="AA70" s="44">
        <v>10467</v>
      </c>
      <c r="AB70" s="44">
        <v>81</v>
      </c>
    </row>
    <row r="71" spans="20:28" ht="15.75" thickBot="1" x14ac:dyDescent="0.2">
      <c r="Y71" s="44">
        <v>10467</v>
      </c>
      <c r="Z71" s="44">
        <v>81</v>
      </c>
      <c r="AA71" s="42">
        <v>10837</v>
      </c>
      <c r="AB71" s="42">
        <v>80</v>
      </c>
    </row>
    <row r="72" spans="20:28" ht="15.75" thickBot="1" x14ac:dyDescent="0.2">
      <c r="Y72" s="42">
        <v>10837</v>
      </c>
      <c r="Z72" s="42">
        <v>80</v>
      </c>
      <c r="AA72" s="44">
        <v>11223</v>
      </c>
      <c r="AB72" s="44">
        <v>79</v>
      </c>
    </row>
    <row r="73" spans="20:28" ht="15.75" thickBot="1" x14ac:dyDescent="0.2">
      <c r="Y73" s="44">
        <v>11223</v>
      </c>
      <c r="Z73" s="44">
        <v>79</v>
      </c>
      <c r="AA73" s="44">
        <v>11625</v>
      </c>
      <c r="AB73" s="44">
        <v>78</v>
      </c>
    </row>
    <row r="74" spans="20:28" ht="15.75" thickBot="1" x14ac:dyDescent="0.2">
      <c r="Y74" s="44">
        <v>11625</v>
      </c>
      <c r="Z74" s="44">
        <v>78</v>
      </c>
      <c r="AA74" s="42">
        <v>12043</v>
      </c>
      <c r="AB74" s="42">
        <v>77</v>
      </c>
    </row>
    <row r="75" spans="20:28" ht="15.75" thickBot="1" x14ac:dyDescent="0.2">
      <c r="Y75" s="42">
        <v>12043</v>
      </c>
      <c r="Z75" s="42">
        <v>77</v>
      </c>
      <c r="AA75" s="44">
        <v>12479</v>
      </c>
      <c r="AB75" s="44">
        <v>76</v>
      </c>
    </row>
    <row r="76" spans="20:28" ht="15.75" thickBot="1" x14ac:dyDescent="0.2">
      <c r="Y76" s="44">
        <v>12479</v>
      </c>
      <c r="Z76" s="44">
        <v>76</v>
      </c>
      <c r="AA76" s="44">
        <v>12932</v>
      </c>
      <c r="AB76" s="44">
        <v>75</v>
      </c>
    </row>
    <row r="77" spans="20:28" ht="15.75" thickBot="1" x14ac:dyDescent="0.2">
      <c r="Y77" s="44">
        <v>12932</v>
      </c>
      <c r="Z77" s="44">
        <v>75</v>
      </c>
      <c r="AA77" s="44">
        <v>13405</v>
      </c>
      <c r="AB77" s="44">
        <v>74</v>
      </c>
    </row>
    <row r="78" spans="20:28" ht="15.75" thickBot="1" x14ac:dyDescent="0.2">
      <c r="Y78" s="44">
        <v>13405</v>
      </c>
      <c r="Z78" s="44">
        <v>74</v>
      </c>
      <c r="AA78" s="44">
        <v>13897</v>
      </c>
      <c r="AB78" s="44">
        <v>73</v>
      </c>
    </row>
    <row r="79" spans="20:28" ht="15.75" thickBot="1" x14ac:dyDescent="0.2">
      <c r="Y79" s="44">
        <v>13897</v>
      </c>
      <c r="Z79" s="44">
        <v>73</v>
      </c>
      <c r="AA79" s="44">
        <v>14410</v>
      </c>
      <c r="AB79" s="44">
        <v>72</v>
      </c>
    </row>
    <row r="80" spans="20:28" ht="15.75" thickBot="1" x14ac:dyDescent="0.2">
      <c r="Y80" s="44">
        <v>14410</v>
      </c>
      <c r="Z80" s="44">
        <v>72</v>
      </c>
      <c r="AA80" s="42">
        <v>14945</v>
      </c>
      <c r="AB80" s="42">
        <v>71</v>
      </c>
    </row>
    <row r="81" spans="25:28" ht="15.75" thickBot="1" x14ac:dyDescent="0.2">
      <c r="Y81" s="42">
        <v>14945</v>
      </c>
      <c r="Z81" s="42">
        <v>71</v>
      </c>
      <c r="AA81" s="44">
        <v>15502</v>
      </c>
      <c r="AB81" s="44">
        <v>70</v>
      </c>
    </row>
    <row r="82" spans="25:28" ht="15.75" thickBot="1" x14ac:dyDescent="0.2">
      <c r="Y82" s="44">
        <v>15502</v>
      </c>
      <c r="Z82" s="44">
        <v>70</v>
      </c>
      <c r="AA82" s="44">
        <v>16083</v>
      </c>
      <c r="AB82" s="44">
        <v>69</v>
      </c>
    </row>
    <row r="83" spans="25:28" ht="15.75" thickBot="1" x14ac:dyDescent="0.2">
      <c r="Y83" s="44">
        <v>16083</v>
      </c>
      <c r="Z83" s="44">
        <v>69</v>
      </c>
      <c r="AA83" s="44">
        <v>16689</v>
      </c>
      <c r="AB83" s="44">
        <v>68</v>
      </c>
    </row>
    <row r="84" spans="25:28" ht="15.75" thickBot="1" x14ac:dyDescent="0.2">
      <c r="Y84" s="44">
        <v>16689</v>
      </c>
      <c r="Z84" s="44">
        <v>68</v>
      </c>
      <c r="AA84" s="44">
        <v>17321</v>
      </c>
      <c r="AB84" s="44">
        <v>67</v>
      </c>
    </row>
    <row r="85" spans="25:28" ht="15.75" thickBot="1" x14ac:dyDescent="0.2">
      <c r="Y85" s="44">
        <v>17321</v>
      </c>
      <c r="Z85" s="44">
        <v>67</v>
      </c>
      <c r="AA85" s="42">
        <v>17980</v>
      </c>
      <c r="AB85" s="42">
        <v>66</v>
      </c>
    </row>
    <row r="86" spans="25:28" ht="15.75" thickBot="1" x14ac:dyDescent="0.2">
      <c r="Y86" s="42">
        <v>17980</v>
      </c>
      <c r="Z86" s="42">
        <v>66</v>
      </c>
      <c r="AA86" s="44">
        <v>18668</v>
      </c>
      <c r="AB86" s="44">
        <v>65</v>
      </c>
    </row>
    <row r="87" spans="25:28" ht="15.75" thickBot="1" x14ac:dyDescent="0.2">
      <c r="Y87" s="44">
        <v>18668</v>
      </c>
      <c r="Z87" s="44">
        <v>65</v>
      </c>
      <c r="AA87" s="44">
        <v>19386</v>
      </c>
      <c r="AB87" s="44">
        <v>64</v>
      </c>
    </row>
    <row r="88" spans="25:28" ht="15.75" thickBot="1" x14ac:dyDescent="0.2">
      <c r="Y88" s="44">
        <v>19386</v>
      </c>
      <c r="Z88" s="44">
        <v>64</v>
      </c>
      <c r="AA88" s="44">
        <v>20136</v>
      </c>
      <c r="AB88" s="44">
        <v>63</v>
      </c>
    </row>
    <row r="89" spans="25:28" ht="15.75" thickBot="1" x14ac:dyDescent="0.2">
      <c r="Y89" s="44">
        <v>20136</v>
      </c>
      <c r="Z89" s="44">
        <v>63</v>
      </c>
      <c r="AA89" s="44">
        <v>20919</v>
      </c>
      <c r="AB89" s="44">
        <v>62</v>
      </c>
    </row>
    <row r="90" spans="25:28" ht="15.75" thickBot="1" x14ac:dyDescent="0.2">
      <c r="Y90" s="44">
        <v>20919</v>
      </c>
      <c r="Z90" s="44">
        <v>62</v>
      </c>
      <c r="AA90" s="44">
        <v>21736</v>
      </c>
      <c r="AB90" s="44">
        <v>61</v>
      </c>
    </row>
    <row r="91" spans="25:28" ht="15.75" thickBot="1" x14ac:dyDescent="0.2">
      <c r="Y91" s="44">
        <v>21736</v>
      </c>
      <c r="Z91" s="44">
        <v>61</v>
      </c>
      <c r="AA91" s="44">
        <v>22590</v>
      </c>
      <c r="AB91" s="44">
        <v>60</v>
      </c>
    </row>
    <row r="92" spans="25:28" ht="15.75" thickBot="1" x14ac:dyDescent="0.2">
      <c r="Y92" s="44">
        <v>22590</v>
      </c>
      <c r="Z92" s="44">
        <v>60</v>
      </c>
      <c r="AA92" s="44">
        <v>23483</v>
      </c>
      <c r="AB92" s="44">
        <v>59</v>
      </c>
    </row>
    <row r="93" spans="25:28" ht="15.75" thickBot="1" x14ac:dyDescent="0.2">
      <c r="Y93" s="44">
        <v>23483</v>
      </c>
      <c r="Z93" s="44">
        <v>59</v>
      </c>
      <c r="AA93" s="44">
        <v>24415</v>
      </c>
      <c r="AB93" s="44">
        <v>58</v>
      </c>
    </row>
    <row r="94" spans="25:28" ht="15.75" thickBot="1" x14ac:dyDescent="0.2">
      <c r="Y94" s="44">
        <v>24415</v>
      </c>
      <c r="Z94" s="44">
        <v>58</v>
      </c>
      <c r="AA94" s="44">
        <v>25390</v>
      </c>
      <c r="AB94" s="44">
        <v>57</v>
      </c>
    </row>
    <row r="95" spans="25:28" ht="15.75" thickBot="1" x14ac:dyDescent="0.2">
      <c r="Y95" s="44">
        <v>25390</v>
      </c>
      <c r="Z95" s="44">
        <v>57</v>
      </c>
      <c r="AA95" s="42">
        <v>26409</v>
      </c>
      <c r="AB95" s="42">
        <v>56</v>
      </c>
    </row>
    <row r="96" spans="25:28" ht="15.75" thickBot="1" x14ac:dyDescent="0.2">
      <c r="Y96" s="42">
        <v>26409</v>
      </c>
      <c r="Z96" s="42">
        <v>56</v>
      </c>
      <c r="AA96" s="44">
        <v>27475</v>
      </c>
      <c r="AB96" s="44">
        <v>55</v>
      </c>
    </row>
    <row r="97" spans="25:28" ht="15.75" thickBot="1" x14ac:dyDescent="0.2">
      <c r="Y97" s="44">
        <v>27475</v>
      </c>
      <c r="Z97" s="44">
        <v>55</v>
      </c>
      <c r="AA97" s="44">
        <v>28590</v>
      </c>
      <c r="AB97" s="44">
        <v>54</v>
      </c>
    </row>
    <row r="98" spans="25:28" ht="15.75" thickBot="1" x14ac:dyDescent="0.2">
      <c r="Y98" s="44">
        <v>28590</v>
      </c>
      <c r="Z98" s="44">
        <v>54</v>
      </c>
      <c r="AA98" s="42">
        <v>29756</v>
      </c>
      <c r="AB98" s="42">
        <v>53</v>
      </c>
    </row>
    <row r="99" spans="25:28" ht="15.75" thickBot="1" x14ac:dyDescent="0.2">
      <c r="Y99" s="42">
        <v>29756</v>
      </c>
      <c r="Z99" s="42">
        <v>53</v>
      </c>
      <c r="AA99" s="44">
        <v>30976</v>
      </c>
      <c r="AB99" s="44">
        <v>52</v>
      </c>
    </row>
    <row r="100" spans="25:28" ht="15.75" thickBot="1" x14ac:dyDescent="0.2">
      <c r="Y100" s="44">
        <v>30976</v>
      </c>
      <c r="Z100" s="44">
        <v>52</v>
      </c>
      <c r="AA100" s="44">
        <v>32253</v>
      </c>
      <c r="AB100" s="44">
        <v>51</v>
      </c>
    </row>
    <row r="101" spans="25:28" ht="15.75" thickBot="1" x14ac:dyDescent="0.2">
      <c r="Y101" s="44">
        <v>32253</v>
      </c>
      <c r="Z101" s="44">
        <v>51</v>
      </c>
      <c r="AA101" s="44">
        <v>33591</v>
      </c>
      <c r="AB101" s="44">
        <v>50</v>
      </c>
    </row>
    <row r="102" spans="25:28" ht="15.75" thickBot="1" x14ac:dyDescent="0.2">
      <c r="Y102" s="44">
        <v>33591</v>
      </c>
      <c r="Z102" s="44">
        <v>50</v>
      </c>
      <c r="AA102" s="44">
        <v>34991</v>
      </c>
      <c r="AB102" s="44">
        <v>49</v>
      </c>
    </row>
    <row r="103" spans="25:28" ht="15.75" thickBot="1" x14ac:dyDescent="0.2">
      <c r="Y103" s="44">
        <v>34991</v>
      </c>
      <c r="Z103" s="44">
        <v>49</v>
      </c>
      <c r="AA103" s="44">
        <v>36458</v>
      </c>
      <c r="AB103" s="44">
        <v>48</v>
      </c>
    </row>
    <row r="104" spans="25:28" ht="15.75" thickBot="1" x14ac:dyDescent="0.2">
      <c r="Y104" s="44">
        <v>36458</v>
      </c>
      <c r="Z104" s="44">
        <v>48</v>
      </c>
      <c r="AA104" s="42">
        <v>37995</v>
      </c>
      <c r="AB104" s="42">
        <v>47</v>
      </c>
    </row>
    <row r="105" spans="25:28" ht="15.75" thickBot="1" x14ac:dyDescent="0.2">
      <c r="Y105" s="42">
        <v>37995</v>
      </c>
      <c r="Z105" s="42">
        <v>47</v>
      </c>
      <c r="AA105" s="44">
        <v>39605</v>
      </c>
      <c r="AB105" s="44">
        <v>46</v>
      </c>
    </row>
    <row r="106" spans="25:28" ht="15.75" thickBot="1" x14ac:dyDescent="0.2">
      <c r="Y106" s="44">
        <v>39605</v>
      </c>
      <c r="Z106" s="44">
        <v>46</v>
      </c>
      <c r="AA106" s="44">
        <v>41292</v>
      </c>
      <c r="AB106" s="44">
        <v>45</v>
      </c>
    </row>
    <row r="107" spans="25:28" ht="15.75" thickBot="1" x14ac:dyDescent="0.2">
      <c r="Y107" s="44">
        <v>41292</v>
      </c>
      <c r="Z107" s="44">
        <v>45</v>
      </c>
      <c r="AA107" s="44">
        <v>43062</v>
      </c>
      <c r="AB107" s="44">
        <v>44</v>
      </c>
    </row>
    <row r="108" spans="25:28" ht="15.75" thickBot="1" x14ac:dyDescent="0.2">
      <c r="Y108" s="44">
        <v>43062</v>
      </c>
      <c r="Z108" s="44">
        <v>44</v>
      </c>
      <c r="AA108" s="44">
        <v>44917</v>
      </c>
      <c r="AB108" s="44">
        <v>43</v>
      </c>
    </row>
    <row r="109" spans="25:28" ht="15.75" thickBot="1" x14ac:dyDescent="0.2">
      <c r="Y109" s="44">
        <v>44917</v>
      </c>
      <c r="Z109" s="44">
        <v>43</v>
      </c>
      <c r="AA109" s="42">
        <v>46863</v>
      </c>
      <c r="AB109" s="42">
        <v>42</v>
      </c>
    </row>
    <row r="110" spans="25:28" ht="15.75" thickBot="1" x14ac:dyDescent="0.2">
      <c r="Y110" s="42">
        <v>46863</v>
      </c>
      <c r="Z110" s="42">
        <v>42</v>
      </c>
      <c r="AA110" s="44">
        <v>48905</v>
      </c>
      <c r="AB110" s="44">
        <v>41</v>
      </c>
    </row>
    <row r="111" spans="25:28" ht="15.75" thickBot="1" x14ac:dyDescent="0.2">
      <c r="Y111" s="44">
        <v>48905</v>
      </c>
      <c r="Z111" s="44">
        <v>41</v>
      </c>
      <c r="AA111" s="44">
        <v>51048</v>
      </c>
      <c r="AB111" s="44">
        <v>40</v>
      </c>
    </row>
    <row r="112" spans="25:28" ht="15.75" thickBot="1" x14ac:dyDescent="0.2">
      <c r="Y112" s="44">
        <v>51048</v>
      </c>
      <c r="Z112" s="44">
        <v>40</v>
      </c>
      <c r="AA112" s="44">
        <v>53297</v>
      </c>
      <c r="AB112" s="44">
        <v>39</v>
      </c>
    </row>
    <row r="113" spans="25:28" ht="15.75" thickBot="1" x14ac:dyDescent="0.2">
      <c r="Y113" s="44">
        <v>53297</v>
      </c>
      <c r="Z113" s="44">
        <v>39</v>
      </c>
      <c r="AA113" s="44">
        <v>55658</v>
      </c>
      <c r="AB113" s="44">
        <v>38</v>
      </c>
    </row>
    <row r="114" spans="25:28" ht="15.75" thickBot="1" x14ac:dyDescent="0.2">
      <c r="Y114" s="44">
        <v>55658</v>
      </c>
      <c r="Z114" s="44">
        <v>38</v>
      </c>
      <c r="AA114" s="44">
        <v>58138</v>
      </c>
      <c r="AB114" s="44">
        <v>37</v>
      </c>
    </row>
    <row r="115" spans="25:28" ht="15.75" thickBot="1" x14ac:dyDescent="0.2">
      <c r="Y115" s="44">
        <v>58138</v>
      </c>
      <c r="Z115" s="44">
        <v>37</v>
      </c>
      <c r="AA115" s="44">
        <v>60743</v>
      </c>
      <c r="AB115" s="44">
        <v>36</v>
      </c>
    </row>
    <row r="116" spans="25:28" ht="15.75" thickBot="1" x14ac:dyDescent="0.2">
      <c r="Y116" s="44">
        <v>60743</v>
      </c>
      <c r="Z116" s="44">
        <v>36</v>
      </c>
      <c r="AA116" s="44">
        <v>63480</v>
      </c>
      <c r="AB116" s="44">
        <v>35</v>
      </c>
    </row>
    <row r="117" spans="25:28" ht="15.75" thickBot="1" x14ac:dyDescent="0.2">
      <c r="Y117" s="44">
        <v>63480</v>
      </c>
      <c r="Z117" s="44">
        <v>35</v>
      </c>
      <c r="AA117" s="44">
        <v>66356</v>
      </c>
      <c r="AB117" s="44">
        <v>34</v>
      </c>
    </row>
    <row r="118" spans="25:28" ht="15.75" thickBot="1" x14ac:dyDescent="0.2">
      <c r="Y118" s="44">
        <v>66356</v>
      </c>
      <c r="Z118" s="44">
        <v>34</v>
      </c>
      <c r="AA118" s="44">
        <v>69380</v>
      </c>
      <c r="AB118" s="44">
        <v>33</v>
      </c>
    </row>
    <row r="119" spans="25:28" ht="15.75" thickBot="1" x14ac:dyDescent="0.2">
      <c r="Y119" s="44">
        <v>69380</v>
      </c>
      <c r="Z119" s="44">
        <v>33</v>
      </c>
      <c r="AA119" s="42">
        <v>72560</v>
      </c>
      <c r="AB119" s="42">
        <v>32</v>
      </c>
    </row>
    <row r="120" spans="25:28" ht="15.75" thickBot="1" x14ac:dyDescent="0.2">
      <c r="Y120" s="42">
        <v>72560</v>
      </c>
      <c r="Z120" s="42">
        <v>32</v>
      </c>
      <c r="AA120" s="44">
        <v>75903</v>
      </c>
      <c r="AB120" s="44">
        <v>31</v>
      </c>
    </row>
    <row r="121" spans="25:28" ht="15.75" thickBot="1" x14ac:dyDescent="0.2">
      <c r="Y121" s="44">
        <v>75903</v>
      </c>
      <c r="Z121" s="44">
        <v>31</v>
      </c>
      <c r="AA121" s="44">
        <v>79422</v>
      </c>
      <c r="AB121" s="44">
        <v>30</v>
      </c>
    </row>
    <row r="122" spans="25:28" ht="15.75" thickBot="1" x14ac:dyDescent="0.2">
      <c r="Y122" s="44">
        <v>79422</v>
      </c>
      <c r="Z122" s="44">
        <v>30</v>
      </c>
      <c r="AA122" s="42">
        <v>83124</v>
      </c>
      <c r="AB122" s="42">
        <v>29</v>
      </c>
    </row>
    <row r="123" spans="25:28" ht="15.75" thickBot="1" x14ac:dyDescent="0.2">
      <c r="Y123" s="42">
        <v>83124</v>
      </c>
      <c r="Z123" s="42">
        <v>29</v>
      </c>
      <c r="AA123" s="44">
        <v>87022</v>
      </c>
      <c r="AB123" s="44">
        <v>28</v>
      </c>
    </row>
    <row r="124" spans="25:28" ht="15.75" thickBot="1" x14ac:dyDescent="0.2">
      <c r="Y124" s="44">
        <v>87022</v>
      </c>
      <c r="Z124" s="44">
        <v>28</v>
      </c>
      <c r="AA124" s="44">
        <v>91126</v>
      </c>
      <c r="AB124" s="44">
        <v>27</v>
      </c>
    </row>
    <row r="125" spans="25:28" ht="15.75" thickBot="1" x14ac:dyDescent="0.2">
      <c r="Y125" s="44">
        <v>91126</v>
      </c>
      <c r="Z125" s="44">
        <v>27</v>
      </c>
      <c r="AA125" s="44">
        <v>95447</v>
      </c>
      <c r="AB125" s="44">
        <v>26</v>
      </c>
    </row>
    <row r="126" spans="25:28" ht="15.75" thickBot="1" x14ac:dyDescent="0.2">
      <c r="Y126" s="44">
        <v>95447</v>
      </c>
      <c r="Z126" s="44">
        <v>26</v>
      </c>
      <c r="AA126" s="44">
        <v>100000</v>
      </c>
      <c r="AB126" s="44">
        <v>25</v>
      </c>
    </row>
    <row r="127" spans="25:28" ht="15.75" thickBot="1" x14ac:dyDescent="0.2">
      <c r="Y127" s="44">
        <v>100000</v>
      </c>
      <c r="Z127" s="44">
        <v>25</v>
      </c>
      <c r="AA127" s="44">
        <v>104800</v>
      </c>
      <c r="AB127" s="44">
        <v>24</v>
      </c>
    </row>
    <row r="128" spans="25:28" ht="15.75" thickBot="1" x14ac:dyDescent="0.2">
      <c r="Y128" s="44">
        <v>104800</v>
      </c>
      <c r="Z128" s="44">
        <v>24</v>
      </c>
      <c r="AA128" s="42">
        <v>109850</v>
      </c>
      <c r="AB128" s="42">
        <v>23</v>
      </c>
    </row>
    <row r="129" spans="25:28" ht="15.75" thickBot="1" x14ac:dyDescent="0.2">
      <c r="Y129" s="42">
        <v>109850</v>
      </c>
      <c r="Z129" s="42">
        <v>23</v>
      </c>
      <c r="AA129" s="44">
        <v>115190</v>
      </c>
      <c r="AB129" s="44">
        <v>22</v>
      </c>
    </row>
    <row r="130" spans="25:28" ht="15.75" thickBot="1" x14ac:dyDescent="0.2">
      <c r="Y130" s="44">
        <v>115190</v>
      </c>
      <c r="Z130" s="44">
        <v>22</v>
      </c>
      <c r="AA130" s="44">
        <v>120810</v>
      </c>
      <c r="AB130" s="44">
        <v>21</v>
      </c>
    </row>
    <row r="131" spans="25:28" ht="15.75" thickBot="1" x14ac:dyDescent="0.2">
      <c r="Y131" s="44">
        <v>120810</v>
      </c>
      <c r="Z131" s="44">
        <v>21</v>
      </c>
      <c r="AA131" s="44">
        <v>126740</v>
      </c>
      <c r="AB131" s="44">
        <v>20</v>
      </c>
    </row>
    <row r="132" spans="25:28" ht="15.75" thickBot="1" x14ac:dyDescent="0.2">
      <c r="Y132" s="44">
        <v>126740</v>
      </c>
      <c r="Z132" s="44">
        <v>20</v>
      </c>
      <c r="AA132" s="44">
        <v>133000</v>
      </c>
      <c r="AB132" s="44">
        <v>19</v>
      </c>
    </row>
    <row r="133" spans="25:28" ht="15.75" thickBot="1" x14ac:dyDescent="0.2">
      <c r="Y133" s="44">
        <v>133000</v>
      </c>
      <c r="Z133" s="44">
        <v>19</v>
      </c>
      <c r="AA133" s="42">
        <v>139610</v>
      </c>
      <c r="AB133" s="42">
        <v>18</v>
      </c>
    </row>
    <row r="134" spans="25:28" ht="15.75" thickBot="1" x14ac:dyDescent="0.2">
      <c r="Y134" s="42">
        <v>139610</v>
      </c>
      <c r="Z134" s="42">
        <v>18</v>
      </c>
      <c r="AA134" s="44">
        <v>146580</v>
      </c>
      <c r="AB134" s="44">
        <v>17</v>
      </c>
    </row>
    <row r="135" spans="25:28" ht="15.75" thickBot="1" x14ac:dyDescent="0.2">
      <c r="Y135" s="44">
        <v>146580</v>
      </c>
      <c r="Z135" s="44">
        <v>17</v>
      </c>
      <c r="AA135" s="44">
        <v>153950</v>
      </c>
      <c r="AB135" s="44">
        <v>16</v>
      </c>
    </row>
    <row r="136" spans="25:28" ht="15.75" thickBot="1" x14ac:dyDescent="0.2">
      <c r="Y136" s="44">
        <v>153950</v>
      </c>
      <c r="Z136" s="44">
        <v>16</v>
      </c>
      <c r="AA136" s="44">
        <v>161730</v>
      </c>
      <c r="AB136" s="44">
        <v>15</v>
      </c>
    </row>
    <row r="137" spans="25:28" ht="15.75" thickBot="1" x14ac:dyDescent="0.2">
      <c r="Y137" s="44">
        <v>161730</v>
      </c>
      <c r="Z137" s="44">
        <v>15</v>
      </c>
      <c r="AA137" s="44">
        <v>169950</v>
      </c>
      <c r="AB137" s="44">
        <v>14</v>
      </c>
    </row>
    <row r="138" spans="25:28" ht="15.75" thickBot="1" x14ac:dyDescent="0.2">
      <c r="Y138" s="44">
        <v>169950</v>
      </c>
      <c r="Z138" s="44">
        <v>14</v>
      </c>
      <c r="AA138" s="44">
        <v>178650</v>
      </c>
      <c r="AB138" s="44">
        <v>13</v>
      </c>
    </row>
    <row r="139" spans="25:28" ht="15.75" thickBot="1" x14ac:dyDescent="0.2">
      <c r="Y139" s="44">
        <v>178650</v>
      </c>
      <c r="Z139" s="44">
        <v>13</v>
      </c>
      <c r="AA139" s="44">
        <v>187840</v>
      </c>
      <c r="AB139" s="44">
        <v>12</v>
      </c>
    </row>
    <row r="140" spans="25:28" ht="15.75" thickBot="1" x14ac:dyDescent="0.2">
      <c r="Y140" s="44">
        <v>187840</v>
      </c>
      <c r="Z140" s="44">
        <v>12</v>
      </c>
      <c r="AA140" s="44">
        <v>197560</v>
      </c>
      <c r="AB140" s="44">
        <v>11</v>
      </c>
    </row>
    <row r="141" spans="25:28" ht="15.75" thickBot="1" x14ac:dyDescent="0.2">
      <c r="Y141" s="44">
        <v>197560</v>
      </c>
      <c r="Z141" s="44">
        <v>11</v>
      </c>
      <c r="AA141" s="44">
        <v>207850</v>
      </c>
      <c r="AB141" s="44">
        <v>10</v>
      </c>
    </row>
    <row r="142" spans="25:28" ht="15.75" thickBot="1" x14ac:dyDescent="0.2">
      <c r="Y142" s="44">
        <v>207850</v>
      </c>
      <c r="Z142" s="44">
        <v>10</v>
      </c>
    </row>
  </sheetData>
  <mergeCells count="26">
    <mergeCell ref="M2:N2"/>
    <mergeCell ref="O2:P2"/>
    <mergeCell ref="Q2:R2"/>
    <mergeCell ref="D18:D26"/>
    <mergeCell ref="E18:E26"/>
    <mergeCell ref="I2:J2"/>
    <mergeCell ref="G15:J15"/>
    <mergeCell ref="J18:J26"/>
    <mergeCell ref="B28:J28"/>
    <mergeCell ref="B14:J14"/>
    <mergeCell ref="B15:E15"/>
    <mergeCell ref="B2:G2"/>
    <mergeCell ref="B1:J1"/>
    <mergeCell ref="B4:C4"/>
    <mergeCell ref="D4:E4"/>
    <mergeCell ref="F4:G4"/>
    <mergeCell ref="H33:H41"/>
    <mergeCell ref="M40:N40"/>
    <mergeCell ref="O40:P40"/>
    <mergeCell ref="Q40:R40"/>
    <mergeCell ref="M30:N30"/>
    <mergeCell ref="O30:P30"/>
    <mergeCell ref="Q30:R30"/>
    <mergeCell ref="M35:N35"/>
    <mergeCell ref="O35:P35"/>
    <mergeCell ref="Q35:R35"/>
  </mergeCells>
  <phoneticPr fontId="4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F532-3EF9-446F-B227-FCF523482734}">
  <dimension ref="A1:AB142"/>
  <sheetViews>
    <sheetView topLeftCell="B1" zoomScale="112" zoomScaleNormal="112" workbookViewId="0">
      <selection activeCell="G11" sqref="G11"/>
    </sheetView>
  </sheetViews>
  <sheetFormatPr defaultRowHeight="15" x14ac:dyDescent="0.15"/>
  <cols>
    <col min="1" max="1" width="11.57421875" style="10" customWidth="1"/>
    <col min="2" max="10" width="15.43359375" style="10" customWidth="1"/>
    <col min="11" max="12" width="15.43359375" customWidth="1"/>
    <col min="13" max="18" width="11.57421875" customWidth="1"/>
    <col min="19" max="19" width="11.44140625" customWidth="1"/>
  </cols>
  <sheetData>
    <row r="1" spans="1:28" ht="15.75" thickBot="1" x14ac:dyDescent="0.2">
      <c r="A1" s="48"/>
      <c r="B1" s="56" t="s">
        <v>0</v>
      </c>
      <c r="C1" s="56"/>
      <c r="D1" s="56"/>
      <c r="E1" s="56"/>
      <c r="F1" s="56"/>
      <c r="G1" s="56"/>
      <c r="H1" s="56"/>
      <c r="I1" s="56"/>
      <c r="J1" s="56"/>
      <c r="AA1" s="45">
        <v>1331.9</v>
      </c>
      <c r="AB1" s="45">
        <v>150</v>
      </c>
    </row>
    <row r="2" spans="1:28" ht="15.75" thickBot="1" x14ac:dyDescent="0.2">
      <c r="A2" s="48"/>
      <c r="B2" s="59" t="s">
        <v>1</v>
      </c>
      <c r="C2" s="59"/>
      <c r="D2" s="59"/>
      <c r="E2" s="59"/>
      <c r="F2" s="59"/>
      <c r="G2" s="59"/>
      <c r="H2" s="48"/>
      <c r="I2" s="74" t="s">
        <v>2</v>
      </c>
      <c r="J2" s="74"/>
      <c r="K2" s="2"/>
      <c r="L2" s="2"/>
      <c r="M2" s="58" t="s">
        <v>3</v>
      </c>
      <c r="N2" s="58"/>
      <c r="O2" s="66" t="s">
        <v>4</v>
      </c>
      <c r="P2" s="66"/>
      <c r="Q2" s="67" t="s">
        <v>5</v>
      </c>
      <c r="R2" s="67"/>
      <c r="Y2" s="45">
        <v>1331.9</v>
      </c>
      <c r="Z2" s="45">
        <v>150</v>
      </c>
      <c r="AA2" s="41">
        <v>1366.9</v>
      </c>
      <c r="AB2" s="42">
        <v>149</v>
      </c>
    </row>
    <row r="3" spans="1:28" ht="15.75" thickBot="1" x14ac:dyDescent="0.2">
      <c r="A3" s="48"/>
      <c r="B3" s="49"/>
      <c r="C3" s="49"/>
      <c r="D3" s="49"/>
      <c r="E3" s="49"/>
      <c r="F3" s="49"/>
      <c r="G3" s="49"/>
      <c r="H3" s="48"/>
      <c r="I3" s="48"/>
      <c r="J3" s="48"/>
      <c r="M3" s="8" t="s">
        <v>6</v>
      </c>
      <c r="N3" s="8" t="s">
        <v>7</v>
      </c>
      <c r="O3" s="8" t="s">
        <v>6</v>
      </c>
      <c r="P3" s="8" t="s">
        <v>7</v>
      </c>
      <c r="Q3" s="8" t="s">
        <v>6</v>
      </c>
      <c r="R3" s="8" t="s">
        <v>7</v>
      </c>
      <c r="Y3" s="41">
        <v>1366.9</v>
      </c>
      <c r="Z3" s="42">
        <v>149</v>
      </c>
      <c r="AA3" s="43">
        <v>1403</v>
      </c>
      <c r="AB3" s="44">
        <v>148</v>
      </c>
    </row>
    <row r="4" spans="1:28" ht="15.75" thickBot="1" x14ac:dyDescent="0.2">
      <c r="A4" s="48"/>
      <c r="B4" s="60" t="s">
        <v>3</v>
      </c>
      <c r="C4" s="61"/>
      <c r="D4" s="62" t="s">
        <v>4</v>
      </c>
      <c r="E4" s="63"/>
      <c r="F4" s="64" t="s">
        <v>5</v>
      </c>
      <c r="G4" s="65"/>
      <c r="H4" s="48"/>
      <c r="I4" s="13" t="s">
        <v>8</v>
      </c>
      <c r="J4" s="14" t="s">
        <v>9</v>
      </c>
      <c r="M4" s="9" t="e">
        <f>VLOOKUP(M5*1000,$Y$2:$Z$142,1,TRUE)</f>
        <v>#N/A</v>
      </c>
      <c r="N4" s="9" t="e">
        <f>VLOOKUP(M5*1000,$Y$2:$Z$142,2,TRUE)</f>
        <v>#N/A</v>
      </c>
      <c r="O4" s="9" t="e">
        <f>VLOOKUP(O5*1000,$Y$2:$Z$142,1,TRUE)</f>
        <v>#N/A</v>
      </c>
      <c r="P4" s="9" t="e">
        <f t="shared" ref="P4" si="0">VLOOKUP(O5*1000,$Y$2:$Z$142,2,TRUE)</f>
        <v>#N/A</v>
      </c>
      <c r="Q4" s="9" t="e">
        <f t="shared" ref="Q4" si="1">VLOOKUP(Q5*1000,$Y$2:$Z$142,1,TRUE)</f>
        <v>#N/A</v>
      </c>
      <c r="R4" s="9" t="e">
        <f t="shared" ref="R4" si="2">VLOOKUP(Q5*1000,$Y$2:$Z$142,2,TRUE)</f>
        <v>#N/A</v>
      </c>
      <c r="Y4" s="43">
        <v>1403</v>
      </c>
      <c r="Z4" s="44">
        <v>148</v>
      </c>
      <c r="AA4" s="43">
        <v>1440.2</v>
      </c>
      <c r="AB4" s="44">
        <v>147</v>
      </c>
    </row>
    <row r="5" spans="1:28" ht="15.75" thickBot="1" x14ac:dyDescent="0.2">
      <c r="A5" s="49" t="s">
        <v>10</v>
      </c>
      <c r="B5" s="6" t="s">
        <v>6</v>
      </c>
      <c r="C5" s="52"/>
      <c r="D5" s="15" t="s">
        <v>6</v>
      </c>
      <c r="E5" s="16"/>
      <c r="F5" s="17" t="s">
        <v>6</v>
      </c>
      <c r="G5" s="18"/>
      <c r="H5" s="48"/>
      <c r="I5" s="19" t="s">
        <v>11</v>
      </c>
      <c r="J5" s="20"/>
      <c r="M5" s="8">
        <f>C5</f>
        <v>0</v>
      </c>
      <c r="N5" s="8" t="e">
        <f>N6-((N6-N4)*(M6-M5)/100/(M6-M4))</f>
        <v>#N/A</v>
      </c>
      <c r="O5" s="8">
        <f>E5</f>
        <v>0</v>
      </c>
      <c r="P5" s="8" t="e">
        <f t="shared" ref="P5:R5" si="3">P6-((P6-P4)*(O6-O5)/100/(O6-O4))</f>
        <v>#N/A</v>
      </c>
      <c r="Q5" s="8">
        <f>G5</f>
        <v>0</v>
      </c>
      <c r="R5" s="8" t="e">
        <f t="shared" si="3"/>
        <v>#N/A</v>
      </c>
      <c r="Y5" s="43">
        <v>1440.2</v>
      </c>
      <c r="Z5" s="44">
        <v>147</v>
      </c>
      <c r="AA5" s="43">
        <v>1478.6</v>
      </c>
      <c r="AB5" s="44">
        <v>146</v>
      </c>
    </row>
    <row r="6" spans="1:28" ht="15.75" thickBot="1" x14ac:dyDescent="0.2">
      <c r="A6" s="48"/>
      <c r="B6" s="6" t="s">
        <v>7</v>
      </c>
      <c r="C6" s="52" t="e">
        <f>N5</f>
        <v>#N/A</v>
      </c>
      <c r="D6" s="15" t="s">
        <v>7</v>
      </c>
      <c r="E6" s="16" t="e">
        <f t="shared" ref="E6" si="4">P5</f>
        <v>#N/A</v>
      </c>
      <c r="F6" s="17" t="s">
        <v>7</v>
      </c>
      <c r="G6" s="18" t="e">
        <f t="shared" ref="G6" si="5">R5</f>
        <v>#N/A</v>
      </c>
      <c r="H6" s="48"/>
      <c r="I6" s="19" t="s">
        <v>12</v>
      </c>
      <c r="J6" s="20"/>
      <c r="M6" s="9" t="e">
        <f>VLOOKUP(M5*1000,$Y$1:$AB$142,3,TRUE)</f>
        <v>#N/A</v>
      </c>
      <c r="N6" s="9" t="e">
        <f>VLOOKUP(M5*1000,$Y$1:$AB$142,4,TRUE)</f>
        <v>#N/A</v>
      </c>
      <c r="O6" s="9" t="e">
        <f t="shared" ref="O6" si="6">VLOOKUP(O5*1000,$Y$1:$AB$142,3,TRUE)</f>
        <v>#N/A</v>
      </c>
      <c r="P6" s="9" t="e">
        <f t="shared" ref="P6" si="7">VLOOKUP(O5*1000,$Y$1:$AB$142,4,TRUE)</f>
        <v>#N/A</v>
      </c>
      <c r="Q6" s="9" t="e">
        <f t="shared" ref="Q6" si="8">VLOOKUP(Q5*1000,$Y$1:$AB$142,3,TRUE)</f>
        <v>#N/A</v>
      </c>
      <c r="R6" s="9" t="e">
        <f t="shared" ref="R6" si="9">VLOOKUP(Q5*1000,$Y$1:$AB$142,4,TRUE)</f>
        <v>#N/A</v>
      </c>
      <c r="Y6" s="43">
        <v>1478.6</v>
      </c>
      <c r="Z6" s="44">
        <v>146</v>
      </c>
      <c r="AA6" s="43">
        <v>1518</v>
      </c>
      <c r="AB6" s="44">
        <v>145</v>
      </c>
    </row>
    <row r="7" spans="1:28" ht="15.75" thickBot="1" x14ac:dyDescent="0.2">
      <c r="A7" s="48"/>
      <c r="B7" s="6" t="s">
        <v>13</v>
      </c>
      <c r="C7" s="52"/>
      <c r="D7" s="15" t="s">
        <v>13</v>
      </c>
      <c r="E7" s="16"/>
      <c r="F7" s="17"/>
      <c r="G7" s="18"/>
      <c r="H7" s="48"/>
      <c r="I7" s="21" t="s">
        <v>14</v>
      </c>
      <c r="J7" s="22"/>
      <c r="Y7" s="43">
        <v>1518</v>
      </c>
      <c r="Z7" s="44">
        <v>145</v>
      </c>
      <c r="AA7" s="43">
        <v>1558.7</v>
      </c>
      <c r="AB7" s="44">
        <v>144</v>
      </c>
    </row>
    <row r="8" spans="1:28" ht="15.75" thickBot="1" x14ac:dyDescent="0.2">
      <c r="A8" s="48"/>
      <c r="B8" s="6" t="s">
        <v>15</v>
      </c>
      <c r="C8" s="52" t="s">
        <v>16</v>
      </c>
      <c r="D8" s="15" t="s">
        <v>15</v>
      </c>
      <c r="E8" s="16" t="s">
        <v>16</v>
      </c>
      <c r="F8" s="17" t="s">
        <v>15</v>
      </c>
      <c r="G8" s="18" t="s">
        <v>16</v>
      </c>
      <c r="H8" s="48"/>
      <c r="I8" s="48"/>
      <c r="J8" s="48"/>
      <c r="Y8" s="43">
        <v>1558.7</v>
      </c>
      <c r="Z8" s="44">
        <v>144</v>
      </c>
      <c r="AA8" s="41">
        <v>1600.6</v>
      </c>
      <c r="AB8" s="42">
        <v>143</v>
      </c>
    </row>
    <row r="9" spans="1:28" ht="15.75" thickBot="1" x14ac:dyDescent="0.2">
      <c r="A9" s="49" t="s">
        <v>10</v>
      </c>
      <c r="B9" s="6" t="s">
        <v>17</v>
      </c>
      <c r="C9" s="52"/>
      <c r="D9" s="15" t="s">
        <v>17</v>
      </c>
      <c r="E9" s="16"/>
      <c r="F9" s="17" t="s">
        <v>17</v>
      </c>
      <c r="G9" s="18"/>
      <c r="H9" s="48"/>
      <c r="I9" s="48"/>
      <c r="J9" s="48"/>
      <c r="Y9" s="41">
        <v>1600.6</v>
      </c>
      <c r="Z9" s="42">
        <v>143</v>
      </c>
      <c r="AA9" s="43">
        <v>1643.9</v>
      </c>
      <c r="AB9" s="44">
        <v>142</v>
      </c>
    </row>
    <row r="10" spans="1:28" ht="15.75" thickBot="1" x14ac:dyDescent="0.2">
      <c r="A10" s="49" t="s">
        <v>10</v>
      </c>
      <c r="B10" s="6" t="s">
        <v>18</v>
      </c>
      <c r="C10" s="52"/>
      <c r="D10" s="15" t="s">
        <v>18</v>
      </c>
      <c r="E10" s="16"/>
      <c r="F10" s="17" t="s">
        <v>18</v>
      </c>
      <c r="G10" s="18"/>
      <c r="H10" s="48"/>
      <c r="I10" s="48"/>
      <c r="J10" s="48"/>
      <c r="Y10" s="43">
        <v>1643.9</v>
      </c>
      <c r="Z10" s="44">
        <v>142</v>
      </c>
      <c r="AA10" s="43">
        <v>1688.4</v>
      </c>
      <c r="AB10" s="44">
        <v>141</v>
      </c>
    </row>
    <row r="11" spans="1:28" ht="15.75" thickBot="1" x14ac:dyDescent="0.2">
      <c r="A11" s="49" t="s">
        <v>10</v>
      </c>
      <c r="B11" s="6" t="s">
        <v>19</v>
      </c>
      <c r="C11" s="52"/>
      <c r="D11" s="15" t="s">
        <v>19</v>
      </c>
      <c r="E11" s="16"/>
      <c r="F11" s="17" t="s">
        <v>19</v>
      </c>
      <c r="G11" s="18"/>
      <c r="H11" s="48"/>
      <c r="I11" s="48"/>
      <c r="J11" s="48"/>
      <c r="Y11" s="43">
        <v>1688.4</v>
      </c>
      <c r="Z11" s="44">
        <v>141</v>
      </c>
      <c r="AA11" s="43">
        <v>1734.3</v>
      </c>
      <c r="AB11" s="44">
        <v>140</v>
      </c>
    </row>
    <row r="12" spans="1:28" ht="15.75" thickBot="1" x14ac:dyDescent="0.2">
      <c r="A12" s="49" t="s">
        <v>10</v>
      </c>
      <c r="B12" s="7" t="s">
        <v>20</v>
      </c>
      <c r="C12" s="53"/>
      <c r="D12" s="23" t="s">
        <v>20</v>
      </c>
      <c r="E12" s="24"/>
      <c r="F12" s="25" t="s">
        <v>20</v>
      </c>
      <c r="G12" s="26"/>
      <c r="H12" s="48"/>
      <c r="I12" s="48"/>
      <c r="J12" s="48"/>
      <c r="Y12" s="43">
        <v>1734.3</v>
      </c>
      <c r="Z12" s="44">
        <v>140</v>
      </c>
      <c r="AA12" s="43">
        <v>1781.7</v>
      </c>
      <c r="AB12" s="44">
        <v>139</v>
      </c>
    </row>
    <row r="13" spans="1:28" ht="15.75" thickBot="1" x14ac:dyDescent="0.2">
      <c r="A13" s="48"/>
      <c r="B13" s="48"/>
      <c r="C13" s="48"/>
      <c r="D13" s="48"/>
      <c r="E13" s="48"/>
      <c r="F13" s="48"/>
      <c r="G13" s="48"/>
      <c r="H13" s="48"/>
      <c r="I13" s="48"/>
      <c r="J13" s="48"/>
      <c r="Y13" s="43">
        <v>1781.7</v>
      </c>
      <c r="Z13" s="44">
        <v>139</v>
      </c>
      <c r="AA13" s="41">
        <v>1830.5</v>
      </c>
      <c r="AB13" s="42">
        <v>138</v>
      </c>
    </row>
    <row r="14" spans="1:28" ht="15.75" thickBot="1" x14ac:dyDescent="0.2">
      <c r="A14" s="48"/>
      <c r="B14" s="56" t="s">
        <v>21</v>
      </c>
      <c r="C14" s="56"/>
      <c r="D14" s="56"/>
      <c r="E14" s="56"/>
      <c r="F14" s="56"/>
      <c r="G14" s="56"/>
      <c r="H14" s="56"/>
      <c r="I14" s="56"/>
      <c r="J14" s="56"/>
      <c r="Y14" s="41">
        <v>1830.5</v>
      </c>
      <c r="Z14" s="42">
        <v>138</v>
      </c>
      <c r="AA14" s="43">
        <v>1880.9</v>
      </c>
      <c r="AB14" s="44">
        <v>137</v>
      </c>
    </row>
    <row r="15" spans="1:28" ht="15.75" thickBot="1" x14ac:dyDescent="0.2">
      <c r="A15" s="48"/>
      <c r="B15" s="56" t="s">
        <v>22</v>
      </c>
      <c r="C15" s="56"/>
      <c r="D15" s="56"/>
      <c r="E15" s="56"/>
      <c r="F15" s="48"/>
      <c r="G15" s="56" t="s">
        <v>23</v>
      </c>
      <c r="H15" s="56"/>
      <c r="I15" s="56"/>
      <c r="J15" s="56"/>
      <c r="K15" s="3"/>
      <c r="L15" s="3"/>
      <c r="Y15" s="43">
        <v>1880.9</v>
      </c>
      <c r="Z15" s="44">
        <v>137</v>
      </c>
      <c r="AA15" s="43">
        <v>1932.8</v>
      </c>
      <c r="AB15" s="44">
        <v>136</v>
      </c>
    </row>
    <row r="16" spans="1:28" ht="15.75" thickBot="1" x14ac:dyDescent="0.2">
      <c r="A16" s="48"/>
      <c r="B16" s="48"/>
      <c r="C16" s="49" t="s">
        <v>10</v>
      </c>
      <c r="D16" s="48"/>
      <c r="E16" s="48"/>
      <c r="F16" s="48"/>
      <c r="G16" s="48"/>
      <c r="H16" s="49" t="s">
        <v>10</v>
      </c>
      <c r="I16" s="48"/>
      <c r="J16" s="48"/>
      <c r="K16" s="3"/>
      <c r="L16" s="3"/>
      <c r="Y16" s="43">
        <v>1932.8</v>
      </c>
      <c r="Z16" s="44">
        <v>136</v>
      </c>
      <c r="AA16" s="43">
        <v>1986.4</v>
      </c>
      <c r="AB16" s="44">
        <v>135</v>
      </c>
    </row>
    <row r="17" spans="2:28" ht="15.75" thickBot="1" x14ac:dyDescent="0.2">
      <c r="B17" s="27" t="s">
        <v>24</v>
      </c>
      <c r="C17" s="37" t="s">
        <v>25</v>
      </c>
      <c r="D17" s="28" t="s">
        <v>26</v>
      </c>
      <c r="E17" s="29" t="s">
        <v>27</v>
      </c>
      <c r="F17" s="48"/>
      <c r="G17" s="50" t="s">
        <v>24</v>
      </c>
      <c r="H17" s="11" t="s">
        <v>28</v>
      </c>
      <c r="I17" s="11" t="s">
        <v>29</v>
      </c>
      <c r="J17" s="51" t="s">
        <v>30</v>
      </c>
      <c r="M17" t="s">
        <v>31</v>
      </c>
      <c r="N17" t="s">
        <v>32</v>
      </c>
      <c r="Y17" s="43">
        <v>1986.4</v>
      </c>
      <c r="Z17" s="44">
        <v>135</v>
      </c>
      <c r="AA17" s="43">
        <v>2041.7</v>
      </c>
      <c r="AB17" s="44">
        <v>134</v>
      </c>
    </row>
    <row r="18" spans="2:28" ht="15.75" thickBot="1" x14ac:dyDescent="0.2">
      <c r="B18" s="30">
        <v>5</v>
      </c>
      <c r="C18" s="31"/>
      <c r="D18" s="68" t="e">
        <f>AVERAGE(C18:C26)</f>
        <v>#DIV/0!</v>
      </c>
      <c r="E18" s="71" t="e">
        <f>STDEVA(C18:C26)</f>
        <v>#DIV/0!</v>
      </c>
      <c r="F18" s="48"/>
      <c r="G18" s="6">
        <v>5</v>
      </c>
      <c r="H18" s="5"/>
      <c r="I18" s="5" t="e">
        <f>H18-$D$18</f>
        <v>#DIV/0!</v>
      </c>
      <c r="J18" s="75" t="e">
        <f>SLOPE(N18:N26,M18:M26)</f>
        <v>#DIV/0!</v>
      </c>
      <c r="M18">
        <f>LOG10(G18)</f>
        <v>0.69897000433601886</v>
      </c>
      <c r="N18" t="e">
        <f>LOG10(I18)</f>
        <v>#DIV/0!</v>
      </c>
      <c r="Y18" s="43">
        <v>2041.7</v>
      </c>
      <c r="Z18" s="44">
        <v>134</v>
      </c>
      <c r="AA18" s="43">
        <v>2098.6999999999998</v>
      </c>
      <c r="AB18" s="44">
        <v>133</v>
      </c>
    </row>
    <row r="19" spans="2:28" ht="15.75" thickBot="1" x14ac:dyDescent="0.2">
      <c r="B19" s="30">
        <v>7.5</v>
      </c>
      <c r="C19" s="31"/>
      <c r="D19" s="69"/>
      <c r="E19" s="72"/>
      <c r="F19" s="48"/>
      <c r="G19" s="6">
        <v>7.5</v>
      </c>
      <c r="H19" s="5"/>
      <c r="I19" s="5" t="e">
        <f t="shared" ref="I19:I26" si="10">H19-$D$18</f>
        <v>#DIV/0!</v>
      </c>
      <c r="J19" s="75"/>
      <c r="K19" s="1"/>
      <c r="M19">
        <f t="shared" ref="M19:M26" si="11">LOG10(G19)</f>
        <v>0.87506126339170009</v>
      </c>
      <c r="N19" t="e">
        <f t="shared" ref="N19:N26" si="12">LOG10(I19)</f>
        <v>#DIV/0!</v>
      </c>
      <c r="Y19" s="43">
        <v>2098.6999999999998</v>
      </c>
      <c r="Z19" s="44">
        <v>133</v>
      </c>
      <c r="AA19" s="43">
        <v>2157.6</v>
      </c>
      <c r="AB19" s="44">
        <v>132</v>
      </c>
    </row>
    <row r="20" spans="2:28" ht="15.75" thickBot="1" x14ac:dyDescent="0.2">
      <c r="B20" s="30">
        <v>10</v>
      </c>
      <c r="C20" s="31"/>
      <c r="D20" s="69"/>
      <c r="E20" s="72"/>
      <c r="F20" s="48"/>
      <c r="G20" s="6">
        <v>10</v>
      </c>
      <c r="H20" s="5"/>
      <c r="I20" s="5" t="e">
        <f t="shared" si="10"/>
        <v>#DIV/0!</v>
      </c>
      <c r="J20" s="75"/>
      <c r="M20">
        <f t="shared" si="11"/>
        <v>1</v>
      </c>
      <c r="N20" t="e">
        <f t="shared" si="12"/>
        <v>#DIV/0!</v>
      </c>
      <c r="Y20" s="43">
        <v>2157.6</v>
      </c>
      <c r="Z20" s="44">
        <v>132</v>
      </c>
      <c r="AA20" s="43">
        <v>2218.3000000000002</v>
      </c>
      <c r="AB20" s="44">
        <v>131</v>
      </c>
    </row>
    <row r="21" spans="2:28" ht="15.75" thickBot="1" x14ac:dyDescent="0.2">
      <c r="B21" s="30">
        <v>15</v>
      </c>
      <c r="C21" s="31"/>
      <c r="D21" s="69"/>
      <c r="E21" s="72"/>
      <c r="F21" s="48"/>
      <c r="G21" s="6">
        <v>15</v>
      </c>
      <c r="H21" s="5"/>
      <c r="I21" s="5" t="e">
        <f t="shared" si="10"/>
        <v>#DIV/0!</v>
      </c>
      <c r="J21" s="75"/>
      <c r="K21" s="1"/>
      <c r="M21">
        <f t="shared" si="11"/>
        <v>1.1760912590556813</v>
      </c>
      <c r="N21" t="e">
        <f t="shared" si="12"/>
        <v>#DIV/0!</v>
      </c>
      <c r="Y21" s="43">
        <v>2218.3000000000002</v>
      </c>
      <c r="Z21" s="44">
        <v>131</v>
      </c>
      <c r="AA21" s="43">
        <v>2281</v>
      </c>
      <c r="AB21" s="44">
        <v>130</v>
      </c>
    </row>
    <row r="22" spans="2:28" ht="15.75" thickBot="1" x14ac:dyDescent="0.2">
      <c r="B22" s="30">
        <v>20</v>
      </c>
      <c r="C22" s="31"/>
      <c r="D22" s="69"/>
      <c r="E22" s="72"/>
      <c r="F22" s="48"/>
      <c r="G22" s="6">
        <v>20</v>
      </c>
      <c r="H22" s="5"/>
      <c r="I22" s="5" t="e">
        <f t="shared" si="10"/>
        <v>#DIV/0!</v>
      </c>
      <c r="J22" s="75"/>
      <c r="M22">
        <f t="shared" si="11"/>
        <v>1.3010299956639813</v>
      </c>
      <c r="N22" t="e">
        <f t="shared" si="12"/>
        <v>#DIV/0!</v>
      </c>
      <c r="Y22" s="43">
        <v>2281</v>
      </c>
      <c r="Z22" s="44">
        <v>130</v>
      </c>
      <c r="AA22" s="43">
        <v>2345.8000000000002</v>
      </c>
      <c r="AB22" s="44">
        <v>129</v>
      </c>
    </row>
    <row r="23" spans="2:28" ht="15.75" thickBot="1" x14ac:dyDescent="0.2">
      <c r="B23" s="30">
        <v>25</v>
      </c>
      <c r="C23" s="31"/>
      <c r="D23" s="69"/>
      <c r="E23" s="72"/>
      <c r="F23" s="48"/>
      <c r="G23" s="6">
        <v>25</v>
      </c>
      <c r="H23" s="5"/>
      <c r="I23" s="5" t="e">
        <f t="shared" si="10"/>
        <v>#DIV/0!</v>
      </c>
      <c r="J23" s="75"/>
      <c r="M23">
        <f t="shared" si="11"/>
        <v>1.3979400086720377</v>
      </c>
      <c r="N23" t="e">
        <f t="shared" si="12"/>
        <v>#DIV/0!</v>
      </c>
      <c r="Y23" s="43">
        <v>2345.8000000000002</v>
      </c>
      <c r="Z23" s="44">
        <v>129</v>
      </c>
      <c r="AA23" s="41">
        <v>2412.6</v>
      </c>
      <c r="AB23" s="42">
        <v>128</v>
      </c>
    </row>
    <row r="24" spans="2:28" ht="15.75" thickBot="1" x14ac:dyDescent="0.2">
      <c r="B24" s="30">
        <v>30</v>
      </c>
      <c r="C24" s="31"/>
      <c r="D24" s="69"/>
      <c r="E24" s="72"/>
      <c r="F24" s="48"/>
      <c r="G24" s="6">
        <v>30</v>
      </c>
      <c r="H24" s="5"/>
      <c r="I24" s="5" t="e">
        <f t="shared" si="10"/>
        <v>#DIV/0!</v>
      </c>
      <c r="J24" s="75"/>
      <c r="M24">
        <f t="shared" si="11"/>
        <v>1.4771212547196624</v>
      </c>
      <c r="N24" t="e">
        <f t="shared" si="12"/>
        <v>#DIV/0!</v>
      </c>
      <c r="Y24" s="41">
        <v>2412.6</v>
      </c>
      <c r="Z24" s="42">
        <v>128</v>
      </c>
      <c r="AA24" s="43">
        <v>2481.6999999999998</v>
      </c>
      <c r="AB24" s="44">
        <v>127</v>
      </c>
    </row>
    <row r="25" spans="2:28" ht="15.75" thickBot="1" x14ac:dyDescent="0.2">
      <c r="B25" s="30">
        <v>35</v>
      </c>
      <c r="C25" s="31"/>
      <c r="D25" s="69"/>
      <c r="E25" s="72"/>
      <c r="F25" s="48"/>
      <c r="G25" s="6">
        <v>35</v>
      </c>
      <c r="H25" s="5"/>
      <c r="I25" s="5" t="e">
        <f>H25-$D$18</f>
        <v>#DIV/0!</v>
      </c>
      <c r="J25" s="75"/>
      <c r="M25">
        <f t="shared" si="11"/>
        <v>1.5440680443502757</v>
      </c>
      <c r="N25" t="e">
        <f t="shared" si="12"/>
        <v>#DIV/0!</v>
      </c>
      <c r="Y25" s="43">
        <v>2481.6999999999998</v>
      </c>
      <c r="Z25" s="44">
        <v>127</v>
      </c>
      <c r="AA25" s="43">
        <v>2553</v>
      </c>
      <c r="AB25" s="44">
        <v>126</v>
      </c>
    </row>
    <row r="26" spans="2:28" ht="15.75" thickBot="1" x14ac:dyDescent="0.2">
      <c r="B26" s="32">
        <v>40</v>
      </c>
      <c r="C26" s="33"/>
      <c r="D26" s="70"/>
      <c r="E26" s="73"/>
      <c r="F26" s="48"/>
      <c r="G26" s="7">
        <v>40</v>
      </c>
      <c r="H26" s="34"/>
      <c r="I26" s="34" t="e">
        <f t="shared" si="10"/>
        <v>#DIV/0!</v>
      </c>
      <c r="J26" s="76"/>
      <c r="M26">
        <f t="shared" si="11"/>
        <v>1.6020599913279623</v>
      </c>
      <c r="N26" t="e">
        <f t="shared" si="12"/>
        <v>#DIV/0!</v>
      </c>
      <c r="Y26" s="43">
        <v>2553</v>
      </c>
      <c r="Z26" s="44">
        <v>126</v>
      </c>
      <c r="AA26" s="42">
        <v>2626.6</v>
      </c>
      <c r="AB26" s="42">
        <v>125</v>
      </c>
    </row>
    <row r="27" spans="2:28" ht="15.75" thickBot="1" x14ac:dyDescent="0.2">
      <c r="B27" s="48"/>
      <c r="C27" s="48"/>
      <c r="D27" s="48"/>
      <c r="E27" s="48"/>
      <c r="F27" s="48"/>
      <c r="G27" s="48"/>
      <c r="H27" s="48"/>
      <c r="I27" s="48"/>
      <c r="J27" s="48"/>
      <c r="Y27" s="42">
        <v>2626.6</v>
      </c>
      <c r="Z27" s="42">
        <v>125</v>
      </c>
      <c r="AA27" s="44">
        <v>2702.7</v>
      </c>
      <c r="AB27" s="44">
        <v>124</v>
      </c>
    </row>
    <row r="28" spans="2:28" ht="15.75" thickBot="1" x14ac:dyDescent="0.2">
      <c r="B28" s="56" t="s">
        <v>33</v>
      </c>
      <c r="C28" s="56"/>
      <c r="D28" s="56"/>
      <c r="E28" s="56"/>
      <c r="F28" s="56"/>
      <c r="G28" s="56"/>
      <c r="H28" s="56"/>
      <c r="I28" s="56"/>
      <c r="J28" s="56"/>
      <c r="Y28" s="44">
        <v>2702.7</v>
      </c>
      <c r="Z28" s="44">
        <v>124</v>
      </c>
      <c r="AA28" s="44">
        <v>2781.3</v>
      </c>
      <c r="AB28" s="44">
        <v>123</v>
      </c>
    </row>
    <row r="29" spans="2:28" ht="15.75" thickBot="1" x14ac:dyDescent="0.2">
      <c r="B29" s="48"/>
      <c r="C29" s="48"/>
      <c r="D29" s="48"/>
      <c r="E29" s="49" t="s">
        <v>10</v>
      </c>
      <c r="F29" s="48"/>
      <c r="G29" s="49" t="s">
        <v>10</v>
      </c>
      <c r="H29" s="48"/>
      <c r="I29" s="48"/>
      <c r="J29" s="48"/>
      <c r="T29" s="40" t="s">
        <v>34</v>
      </c>
      <c r="U29" t="s">
        <v>35</v>
      </c>
      <c r="V29" s="40" t="s">
        <v>34</v>
      </c>
      <c r="W29" t="s">
        <v>35</v>
      </c>
      <c r="Y29" s="44">
        <v>2781.3</v>
      </c>
      <c r="Z29" s="44">
        <v>123</v>
      </c>
      <c r="AA29" s="44">
        <v>2862.5</v>
      </c>
      <c r="AB29" s="44">
        <v>122</v>
      </c>
    </row>
    <row r="30" spans="2:28" ht="15.75" thickBot="1" x14ac:dyDescent="0.2">
      <c r="B30" s="12" t="s">
        <v>36</v>
      </c>
      <c r="C30" s="12">
        <f>4.5*10^-3</f>
        <v>4.5000000000000005E-3</v>
      </c>
      <c r="D30" s="36" t="s">
        <v>37</v>
      </c>
      <c r="E30" s="36"/>
      <c r="F30" s="35" t="s">
        <v>38</v>
      </c>
      <c r="G30" s="12"/>
      <c r="H30" s="48"/>
      <c r="I30"/>
      <c r="J30" s="48"/>
      <c r="M30" s="57" t="s">
        <v>39</v>
      </c>
      <c r="N30" s="58"/>
      <c r="O30" s="57" t="s">
        <v>40</v>
      </c>
      <c r="P30" s="58"/>
      <c r="Q30" s="57" t="s">
        <v>41</v>
      </c>
      <c r="R30" s="58"/>
      <c r="T30">
        <v>0</v>
      </c>
      <c r="U30">
        <v>200</v>
      </c>
      <c r="V30" s="40">
        <v>1</v>
      </c>
      <c r="W30">
        <v>300</v>
      </c>
      <c r="Y30" s="44">
        <v>2862.5</v>
      </c>
      <c r="Z30" s="44">
        <v>122</v>
      </c>
      <c r="AA30" s="44">
        <v>2946.5</v>
      </c>
      <c r="AB30" s="44">
        <v>121</v>
      </c>
    </row>
    <row r="31" spans="2:28" ht="15.75" thickBot="1" x14ac:dyDescent="0.2">
      <c r="B31" s="49" t="s">
        <v>10</v>
      </c>
      <c r="C31" s="49" t="s">
        <v>10</v>
      </c>
      <c r="D31" s="49" t="s">
        <v>10</v>
      </c>
      <c r="E31" s="49" t="s">
        <v>42</v>
      </c>
      <c r="F31" s="49" t="s">
        <v>42</v>
      </c>
      <c r="G31" s="49" t="s">
        <v>42</v>
      </c>
      <c r="H31" s="47"/>
      <c r="I31" s="48"/>
      <c r="J31" s="48"/>
      <c r="M31" s="39" t="s">
        <v>43</v>
      </c>
      <c r="N31" s="38" t="s">
        <v>44</v>
      </c>
      <c r="O31" s="39" t="s">
        <v>43</v>
      </c>
      <c r="P31" s="38" t="s">
        <v>44</v>
      </c>
      <c r="Q31" s="39" t="s">
        <v>43</v>
      </c>
      <c r="R31" s="38" t="s">
        <v>44</v>
      </c>
      <c r="T31" s="40">
        <v>1</v>
      </c>
      <c r="U31">
        <v>300</v>
      </c>
      <c r="V31" s="40">
        <v>1.43</v>
      </c>
      <c r="W31">
        <v>400</v>
      </c>
      <c r="Y31" s="44">
        <v>2946.5</v>
      </c>
      <c r="Z31" s="44">
        <v>121</v>
      </c>
      <c r="AA31" s="44">
        <v>3033.3</v>
      </c>
      <c r="AB31" s="44">
        <v>120</v>
      </c>
    </row>
    <row r="32" spans="2:28" ht="15.75" thickBot="1" x14ac:dyDescent="0.2">
      <c r="B32" s="48" t="s">
        <v>45</v>
      </c>
      <c r="C32" s="48" t="s">
        <v>46</v>
      </c>
      <c r="D32" s="48" t="s">
        <v>28</v>
      </c>
      <c r="E32" s="48" t="s">
        <v>47</v>
      </c>
      <c r="F32" s="48" t="s">
        <v>44</v>
      </c>
      <c r="G32" s="48" t="s">
        <v>43</v>
      </c>
      <c r="H32" s="46" t="s">
        <v>30</v>
      </c>
      <c r="I32" s="48" t="s">
        <v>24</v>
      </c>
      <c r="J32" t="s">
        <v>48</v>
      </c>
      <c r="M32" s="8" t="e">
        <f>VLOOKUP(M33,$T$31:$U$64,1)</f>
        <v>#DIV/0!</v>
      </c>
      <c r="N32" s="8" t="e">
        <f>VLOOKUP(M33,$T$31:$U$64,2)</f>
        <v>#DIV/0!</v>
      </c>
      <c r="O32" s="8" t="e">
        <f>VLOOKUP(O33,$T$31:$U$64,1)</f>
        <v>#DIV/0!</v>
      </c>
      <c r="P32" s="8" t="e">
        <f>VLOOKUP(O33,$T$31:$U$64,2)</f>
        <v>#DIV/0!</v>
      </c>
      <c r="Q32" s="8" t="e">
        <f>VLOOKUP(Q33,$T$31:$U$64,1)</f>
        <v>#DIV/0!</v>
      </c>
      <c r="R32" s="8" t="e">
        <f>VLOOKUP(Q33,$T$31:$U$64,2)</f>
        <v>#DIV/0!</v>
      </c>
      <c r="T32" s="40">
        <v>1.43</v>
      </c>
      <c r="U32">
        <v>400</v>
      </c>
      <c r="V32" s="40">
        <v>1.87</v>
      </c>
      <c r="W32">
        <v>500</v>
      </c>
      <c r="Y32" s="44">
        <v>3033.3</v>
      </c>
      <c r="Z32" s="44">
        <v>120</v>
      </c>
      <c r="AA32" s="42">
        <v>3123</v>
      </c>
      <c r="AB32" s="42">
        <v>119</v>
      </c>
    </row>
    <row r="33" spans="5:28" ht="15.75" thickBot="1" x14ac:dyDescent="0.2">
      <c r="E33" s="48" t="e">
        <f>B33/C33</f>
        <v>#DIV/0!</v>
      </c>
      <c r="F33" s="48" t="e">
        <f>N33</f>
        <v>#DIV/0!</v>
      </c>
      <c r="G33" s="48" t="e">
        <f>E33/$G$30</f>
        <v>#DIV/0!</v>
      </c>
      <c r="H33" s="55" t="e">
        <f>SLOPE(J33:J41,I33:I41)</f>
        <v>#NUM!</v>
      </c>
      <c r="I33" s="48" t="e">
        <f>LOG10(F33)</f>
        <v>#DIV/0!</v>
      </c>
      <c r="J33" t="e">
        <f>LOG10(D33)</f>
        <v>#NUM!</v>
      </c>
      <c r="M33" s="8" t="e">
        <f>G33</f>
        <v>#DIV/0!</v>
      </c>
      <c r="N33" s="8" t="e">
        <f>N34-((N34-N32)*(M34-M33)/(M34-M32))</f>
        <v>#DIV/0!</v>
      </c>
      <c r="O33" s="8" t="e">
        <f>G34</f>
        <v>#DIV/0!</v>
      </c>
      <c r="P33" s="8" t="e">
        <f t="shared" ref="P33" si="13">P34-((P34-P32)*(O34-O33)/(O34-O32))</f>
        <v>#DIV/0!</v>
      </c>
      <c r="Q33" s="8" t="e">
        <f>G35</f>
        <v>#DIV/0!</v>
      </c>
      <c r="R33" s="8" t="e">
        <f t="shared" ref="R33" si="14">R34-((R34-R32)*(Q34-Q33)/(Q34-Q32))</f>
        <v>#DIV/0!</v>
      </c>
      <c r="T33" s="40">
        <v>1.87</v>
      </c>
      <c r="U33">
        <v>500</v>
      </c>
      <c r="V33" s="40">
        <v>2.34</v>
      </c>
      <c r="W33">
        <v>600</v>
      </c>
      <c r="Y33" s="42">
        <v>3123</v>
      </c>
      <c r="Z33" s="42">
        <v>119</v>
      </c>
      <c r="AA33" s="44">
        <v>3215.8</v>
      </c>
      <c r="AB33" s="44">
        <v>118</v>
      </c>
    </row>
    <row r="34" spans="5:28" ht="15.75" thickBot="1" x14ac:dyDescent="0.2">
      <c r="E34" s="48" t="e">
        <f t="shared" ref="E34:E41" si="15">B34/C34</f>
        <v>#DIV/0!</v>
      </c>
      <c r="F34" s="48" t="e">
        <f>P33</f>
        <v>#DIV/0!</v>
      </c>
      <c r="G34" s="48" t="e">
        <f>E34/$G$30</f>
        <v>#DIV/0!</v>
      </c>
      <c r="H34" s="56"/>
      <c r="I34" s="48" t="e">
        <f>LOG10(F34)</f>
        <v>#DIV/0!</v>
      </c>
      <c r="J34" t="e">
        <f>LOG10(D34)</f>
        <v>#NUM!</v>
      </c>
      <c r="M34" s="8" t="e">
        <f>VLOOKUP(M33,$T$30:$W$64,3,TRUE)</f>
        <v>#DIV/0!</v>
      </c>
      <c r="N34" s="8" t="e">
        <f>VLOOKUP(M33,$T$30:$W$64,4,TRUE)</f>
        <v>#DIV/0!</v>
      </c>
      <c r="O34" s="8" t="e">
        <f t="shared" ref="O34" si="16">VLOOKUP(O33,$T$30:$W$64,3,TRUE)</f>
        <v>#DIV/0!</v>
      </c>
      <c r="P34" s="8" t="e">
        <f t="shared" ref="P34:R34" si="17">VLOOKUP(O33,$T$30:$W$64,4,TRUE)</f>
        <v>#DIV/0!</v>
      </c>
      <c r="Q34" s="8" t="e">
        <f t="shared" ref="Q34" si="18">VLOOKUP(Q33,$T$30:$W$64,3,TRUE)</f>
        <v>#DIV/0!</v>
      </c>
      <c r="R34" s="8" t="e">
        <f t="shared" ref="R34" si="19">VLOOKUP(Q33,$T$30:$W$64,4,TRUE)</f>
        <v>#DIV/0!</v>
      </c>
      <c r="T34" s="40">
        <v>2.34</v>
      </c>
      <c r="U34">
        <v>600</v>
      </c>
      <c r="V34" s="40">
        <v>2.85</v>
      </c>
      <c r="W34">
        <v>700</v>
      </c>
      <c r="Y34" s="44">
        <v>3215.8</v>
      </c>
      <c r="Z34" s="44">
        <v>118</v>
      </c>
      <c r="AA34" s="44">
        <v>3311.8</v>
      </c>
      <c r="AB34" s="44">
        <v>117</v>
      </c>
    </row>
    <row r="35" spans="5:28" ht="15.75" thickBot="1" x14ac:dyDescent="0.2">
      <c r="E35" s="48" t="e">
        <f t="shared" si="15"/>
        <v>#DIV/0!</v>
      </c>
      <c r="F35" s="48" t="e">
        <f>R33</f>
        <v>#DIV/0!</v>
      </c>
      <c r="G35" s="48" t="e">
        <f>E35/$G$30</f>
        <v>#DIV/0!</v>
      </c>
      <c r="H35" s="56"/>
      <c r="I35" s="48" t="e">
        <f>LOG10(F35)</f>
        <v>#DIV/0!</v>
      </c>
      <c r="J35" t="e">
        <f>LOG10(D35)</f>
        <v>#NUM!</v>
      </c>
      <c r="M35" s="57" t="s">
        <v>49</v>
      </c>
      <c r="N35" s="58"/>
      <c r="O35" s="57" t="s">
        <v>40</v>
      </c>
      <c r="P35" s="58"/>
      <c r="Q35" s="57" t="s">
        <v>41</v>
      </c>
      <c r="R35" s="58"/>
      <c r="T35" s="40">
        <v>2.85</v>
      </c>
      <c r="U35">
        <v>700</v>
      </c>
      <c r="V35" s="40">
        <v>3.36</v>
      </c>
      <c r="W35">
        <v>800</v>
      </c>
      <c r="Y35" s="44">
        <v>3311.8</v>
      </c>
      <c r="Z35" s="44">
        <v>117</v>
      </c>
      <c r="AA35" s="44">
        <v>3411</v>
      </c>
      <c r="AB35" s="44">
        <v>116</v>
      </c>
    </row>
    <row r="36" spans="5:28" ht="15.75" thickBot="1" x14ac:dyDescent="0.2">
      <c r="E36" s="48" t="e">
        <f t="shared" si="15"/>
        <v>#DIV/0!</v>
      </c>
      <c r="F36" s="48" t="e">
        <f>N38</f>
        <v>#DIV/0!</v>
      </c>
      <c r="G36" s="48" t="e">
        <f>E36/$G$30</f>
        <v>#DIV/0!</v>
      </c>
      <c r="H36" s="56"/>
      <c r="I36" s="48" t="e">
        <f>LOG10(F36)</f>
        <v>#DIV/0!</v>
      </c>
      <c r="J36" t="e">
        <f>LOG10(D36)</f>
        <v>#NUM!</v>
      </c>
      <c r="M36" s="39" t="s">
        <v>50</v>
      </c>
      <c r="N36" s="38" t="s">
        <v>44</v>
      </c>
      <c r="O36" s="39" t="s">
        <v>50</v>
      </c>
      <c r="P36" s="38" t="s">
        <v>44</v>
      </c>
      <c r="Q36" s="39" t="s">
        <v>50</v>
      </c>
      <c r="R36" s="38" t="s">
        <v>44</v>
      </c>
      <c r="T36" s="40">
        <v>3.36</v>
      </c>
      <c r="U36">
        <v>800</v>
      </c>
      <c r="V36" s="40">
        <v>3.88</v>
      </c>
      <c r="W36">
        <v>900</v>
      </c>
      <c r="Y36" s="44">
        <v>3411</v>
      </c>
      <c r="Z36" s="44">
        <v>116</v>
      </c>
      <c r="AA36" s="44">
        <v>3513.6</v>
      </c>
      <c r="AB36" s="44">
        <v>115</v>
      </c>
    </row>
    <row r="37" spans="5:28" ht="15.75" thickBot="1" x14ac:dyDescent="0.2">
      <c r="E37" s="48" t="e">
        <f t="shared" si="15"/>
        <v>#DIV/0!</v>
      </c>
      <c r="F37" s="48" t="e">
        <f>P38</f>
        <v>#DIV/0!</v>
      </c>
      <c r="G37" s="48" t="e">
        <f>E37/$G$30</f>
        <v>#DIV/0!</v>
      </c>
      <c r="H37" s="56"/>
      <c r="I37" s="48" t="e">
        <f>LOG10(F37)</f>
        <v>#DIV/0!</v>
      </c>
      <c r="J37" t="e">
        <f>LOG10(D37)</f>
        <v>#NUM!</v>
      </c>
      <c r="M37" s="8" t="e">
        <f>VLOOKUP(M38,$T$31:$U$64,1)</f>
        <v>#DIV/0!</v>
      </c>
      <c r="N37" s="8" t="e">
        <f>VLOOKUP(M38,$T$31:$U$64,2)</f>
        <v>#DIV/0!</v>
      </c>
      <c r="O37" s="8" t="e">
        <f>VLOOKUP(O38,$T$31:$U$64,1)</f>
        <v>#DIV/0!</v>
      </c>
      <c r="P37" s="8" t="e">
        <f>VLOOKUP(O38,$T$31:$U$64,2)</f>
        <v>#DIV/0!</v>
      </c>
      <c r="Q37" s="8" t="e">
        <f>VLOOKUP(Q38,$T$31:$U$64,1)</f>
        <v>#DIV/0!</v>
      </c>
      <c r="R37" s="8" t="e">
        <f>VLOOKUP(Q38,$T$31:$U$64,2)</f>
        <v>#DIV/0!</v>
      </c>
      <c r="T37" s="40">
        <v>3.88</v>
      </c>
      <c r="U37">
        <v>900</v>
      </c>
      <c r="V37" s="40">
        <v>4.41</v>
      </c>
      <c r="W37">
        <v>1000</v>
      </c>
      <c r="Y37" s="44">
        <v>3513.6</v>
      </c>
      <c r="Z37" s="44">
        <v>115</v>
      </c>
      <c r="AA37" s="42">
        <v>3619.8</v>
      </c>
      <c r="AB37" s="42">
        <v>114</v>
      </c>
    </row>
    <row r="38" spans="5:28" ht="15.75" thickBot="1" x14ac:dyDescent="0.2">
      <c r="E38" s="48" t="e">
        <f t="shared" si="15"/>
        <v>#DIV/0!</v>
      </c>
      <c r="F38" s="48" t="e">
        <f>R38</f>
        <v>#DIV/0!</v>
      </c>
      <c r="G38" s="48" t="e">
        <f>E38/$G$30</f>
        <v>#DIV/0!</v>
      </c>
      <c r="H38" s="56"/>
      <c r="I38" s="48" t="e">
        <f>LOG10(F38)</f>
        <v>#DIV/0!</v>
      </c>
      <c r="J38" t="e">
        <f>LOG10(D38)</f>
        <v>#NUM!</v>
      </c>
      <c r="M38" s="8" t="e">
        <f>G36</f>
        <v>#DIV/0!</v>
      </c>
      <c r="N38" s="8" t="e">
        <f>N39-((N39-N37)*(M39-M38)/(M39-M37))</f>
        <v>#DIV/0!</v>
      </c>
      <c r="O38" s="8" t="e">
        <f>G37</f>
        <v>#DIV/0!</v>
      </c>
      <c r="P38" s="8" t="e">
        <f t="shared" ref="P38" si="20">P39-((P39-P37)*(O39-O38)/(O39-O37))</f>
        <v>#DIV/0!</v>
      </c>
      <c r="Q38" s="8" t="e">
        <f>G38</f>
        <v>#DIV/0!</v>
      </c>
      <c r="R38" s="8" t="e">
        <f t="shared" ref="R38" si="21">R39-((R39-R37)*(Q39-Q38)/(Q39-Q37))</f>
        <v>#DIV/0!</v>
      </c>
      <c r="T38" s="40">
        <v>4.41</v>
      </c>
      <c r="U38">
        <v>1000</v>
      </c>
      <c r="V38" s="40">
        <v>4.95</v>
      </c>
      <c r="W38">
        <v>1100</v>
      </c>
      <c r="Y38" s="42">
        <v>3619.8</v>
      </c>
      <c r="Z38" s="42">
        <v>114</v>
      </c>
      <c r="AA38" s="44">
        <v>3729.7</v>
      </c>
      <c r="AB38" s="44">
        <v>113</v>
      </c>
    </row>
    <row r="39" spans="5:28" ht="15.75" thickBot="1" x14ac:dyDescent="0.2">
      <c r="E39" s="48" t="e">
        <f t="shared" si="15"/>
        <v>#DIV/0!</v>
      </c>
      <c r="F39" s="48" t="e">
        <f>N43</f>
        <v>#DIV/0!</v>
      </c>
      <c r="G39" s="48" t="e">
        <f>E39/$G$30</f>
        <v>#DIV/0!</v>
      </c>
      <c r="H39" s="56"/>
      <c r="I39" s="48" t="e">
        <f>LOG10(F39)</f>
        <v>#DIV/0!</v>
      </c>
      <c r="J39" t="e">
        <f>LOG10(D39)</f>
        <v>#NUM!</v>
      </c>
      <c r="M39" s="8" t="e">
        <f>VLOOKUP(M38,$T$30:$W$64,3,TRUE)</f>
        <v>#DIV/0!</v>
      </c>
      <c r="N39" s="8" t="e">
        <f>VLOOKUP(M38,$T$30:$W$64,4,TRUE)</f>
        <v>#DIV/0!</v>
      </c>
      <c r="O39" s="8" t="e">
        <f t="shared" ref="O39" si="22">VLOOKUP(O38,$T$30:$W$64,3,TRUE)</f>
        <v>#DIV/0!</v>
      </c>
      <c r="P39" s="8" t="e">
        <f t="shared" ref="P39:R39" si="23">VLOOKUP(O38,$T$30:$W$64,4,TRUE)</f>
        <v>#DIV/0!</v>
      </c>
      <c r="Q39" s="8" t="e">
        <f t="shared" ref="Q39" si="24">VLOOKUP(Q38,$T$30:$W$64,3,TRUE)</f>
        <v>#DIV/0!</v>
      </c>
      <c r="R39" s="8" t="e">
        <f t="shared" ref="R39" si="25">VLOOKUP(Q38,$T$30:$W$64,4,TRUE)</f>
        <v>#DIV/0!</v>
      </c>
      <c r="T39" s="40">
        <v>4.95</v>
      </c>
      <c r="U39">
        <v>1100</v>
      </c>
      <c r="V39" s="40">
        <v>5.48</v>
      </c>
      <c r="W39">
        <v>1200</v>
      </c>
      <c r="Y39" s="44">
        <v>3729.7</v>
      </c>
      <c r="Z39" s="44">
        <v>113</v>
      </c>
      <c r="AA39" s="44">
        <v>3843.4</v>
      </c>
      <c r="AB39" s="44">
        <v>112</v>
      </c>
    </row>
    <row r="40" spans="5:28" ht="15.75" thickBot="1" x14ac:dyDescent="0.2">
      <c r="E40" s="48" t="e">
        <f t="shared" si="15"/>
        <v>#DIV/0!</v>
      </c>
      <c r="F40" s="48" t="e">
        <f>P43</f>
        <v>#DIV/0!</v>
      </c>
      <c r="G40" s="48" t="e">
        <f>E40/$G$30</f>
        <v>#DIV/0!</v>
      </c>
      <c r="H40" s="56"/>
      <c r="I40" s="48" t="e">
        <f>LOG10(F40)</f>
        <v>#DIV/0!</v>
      </c>
      <c r="J40" t="e">
        <f>LOG10(D40)</f>
        <v>#NUM!</v>
      </c>
      <c r="M40" s="57" t="s">
        <v>39</v>
      </c>
      <c r="N40" s="58"/>
      <c r="O40" s="57" t="s">
        <v>40</v>
      </c>
      <c r="P40" s="58"/>
      <c r="Q40" s="57" t="s">
        <v>41</v>
      </c>
      <c r="R40" s="58"/>
      <c r="T40" s="40">
        <v>5.48</v>
      </c>
      <c r="U40">
        <v>1200</v>
      </c>
      <c r="V40" s="40">
        <v>6.03</v>
      </c>
      <c r="W40">
        <v>1300</v>
      </c>
      <c r="Y40" s="44">
        <v>3843.4</v>
      </c>
      <c r="Z40" s="44">
        <v>112</v>
      </c>
      <c r="AA40" s="44">
        <v>3961.1</v>
      </c>
      <c r="AB40" s="44">
        <v>111</v>
      </c>
    </row>
    <row r="41" spans="5:28" ht="15.75" thickBot="1" x14ac:dyDescent="0.2">
      <c r="E41" s="48" t="e">
        <f t="shared" si="15"/>
        <v>#DIV/0!</v>
      </c>
      <c r="F41" s="48" t="e">
        <f>R43</f>
        <v>#DIV/0!</v>
      </c>
      <c r="G41" s="48" t="e">
        <f>E41/$G$30</f>
        <v>#DIV/0!</v>
      </c>
      <c r="H41" s="56"/>
      <c r="I41" s="48" t="e">
        <f>LOG10(F41)</f>
        <v>#DIV/0!</v>
      </c>
      <c r="J41" t="e">
        <f>LOG10(D41)</f>
        <v>#NUM!</v>
      </c>
      <c r="M41" s="39" t="s">
        <v>51</v>
      </c>
      <c r="N41" s="38" t="s">
        <v>44</v>
      </c>
      <c r="O41" s="39" t="s">
        <v>51</v>
      </c>
      <c r="P41" s="38" t="s">
        <v>44</v>
      </c>
      <c r="Q41" s="39" t="s">
        <v>51</v>
      </c>
      <c r="R41" s="38" t="s">
        <v>44</v>
      </c>
      <c r="T41" s="40">
        <v>6.03</v>
      </c>
      <c r="U41">
        <v>1300</v>
      </c>
      <c r="V41" s="40">
        <v>6.58</v>
      </c>
      <c r="W41">
        <v>1400</v>
      </c>
      <c r="Y41" s="44">
        <v>3961.1</v>
      </c>
      <c r="Z41" s="44">
        <v>111</v>
      </c>
      <c r="AA41" s="44">
        <v>4082.9</v>
      </c>
      <c r="AB41" s="44">
        <v>110</v>
      </c>
    </row>
    <row r="42" spans="5:28" ht="15.75" thickBot="1" x14ac:dyDescent="0.2">
      <c r="E42" s="48"/>
      <c r="F42" s="48"/>
      <c r="G42" s="48"/>
      <c r="H42" s="48"/>
      <c r="I42" s="48"/>
      <c r="J42" s="48"/>
      <c r="M42" s="8" t="e">
        <f>VLOOKUP(M43,$T$31:$U$64,1)</f>
        <v>#DIV/0!</v>
      </c>
      <c r="N42" s="8" t="e">
        <f>VLOOKUP(M43,$T$31:$U$64,2)</f>
        <v>#DIV/0!</v>
      </c>
      <c r="O42" s="8" t="e">
        <f>VLOOKUP(O43,$T$31:$U$64,1)</f>
        <v>#DIV/0!</v>
      </c>
      <c r="P42" s="8" t="e">
        <f>VLOOKUP(O43,$T$31:$U$64,2)</f>
        <v>#DIV/0!</v>
      </c>
      <c r="Q42" s="8" t="e">
        <f>VLOOKUP(Q43,$T$31:$U$64,1)</f>
        <v>#DIV/0!</v>
      </c>
      <c r="R42" s="8" t="e">
        <f>VLOOKUP(Q43,$T$31:$U$64,2)</f>
        <v>#DIV/0!</v>
      </c>
      <c r="T42" s="40">
        <v>6.58</v>
      </c>
      <c r="U42">
        <v>1400</v>
      </c>
      <c r="V42" s="40">
        <v>7.14</v>
      </c>
      <c r="W42">
        <v>1500</v>
      </c>
      <c r="Y42" s="44">
        <v>4082.9</v>
      </c>
      <c r="Z42" s="44">
        <v>110</v>
      </c>
      <c r="AA42" s="44">
        <v>4209.1000000000004</v>
      </c>
      <c r="AB42" s="44">
        <v>109</v>
      </c>
    </row>
    <row r="43" spans="5:28" ht="15.75" thickBot="1" x14ac:dyDescent="0.2">
      <c r="E43" s="48"/>
      <c r="F43" s="48"/>
      <c r="G43" s="48"/>
      <c r="H43" s="48"/>
      <c r="I43" s="48"/>
      <c r="J43" s="48"/>
      <c r="M43" s="8" t="e">
        <f>G39</f>
        <v>#DIV/0!</v>
      </c>
      <c r="N43" s="8" t="e">
        <f t="shared" ref="N43" si="26">N44-((N44-N42)*(M44-M43)/(M44-M42))</f>
        <v>#DIV/0!</v>
      </c>
      <c r="O43" s="8" t="e">
        <f>G40</f>
        <v>#DIV/0!</v>
      </c>
      <c r="P43" s="8" t="e">
        <f t="shared" ref="P43" si="27">P44-((P44-P42)*(O44-O43)/(O44-O42))</f>
        <v>#DIV/0!</v>
      </c>
      <c r="Q43" s="8" t="e">
        <f>G41</f>
        <v>#DIV/0!</v>
      </c>
      <c r="R43" s="8" t="e">
        <f t="shared" ref="R43" si="28">R44-((R44-R42)*(Q44-Q43)/(Q44-Q42))</f>
        <v>#DIV/0!</v>
      </c>
      <c r="T43" s="40">
        <v>7.14</v>
      </c>
      <c r="U43">
        <v>1500</v>
      </c>
      <c r="V43" s="40">
        <v>7.71</v>
      </c>
      <c r="W43">
        <v>1600</v>
      </c>
      <c r="Y43" s="44">
        <v>4209.1000000000004</v>
      </c>
      <c r="Z43" s="44">
        <v>109</v>
      </c>
      <c r="AA43" s="44">
        <v>4339.7</v>
      </c>
      <c r="AB43" s="44">
        <v>108</v>
      </c>
    </row>
    <row r="44" spans="5:28" ht="15.75" thickBot="1" x14ac:dyDescent="0.2">
      <c r="E44" s="48"/>
      <c r="F44" s="48"/>
      <c r="G44" s="48"/>
      <c r="H44" s="48"/>
      <c r="I44" s="48"/>
      <c r="J44" s="48"/>
      <c r="M44" s="8" t="e">
        <f>VLOOKUP(M43,$T$30:$W$64,3,TRUE)</f>
        <v>#DIV/0!</v>
      </c>
      <c r="N44" s="8" t="e">
        <f>VLOOKUP(M43,$T$30:$W$64,4,TRUE)</f>
        <v>#DIV/0!</v>
      </c>
      <c r="O44" s="8" t="e">
        <f t="shared" ref="O44" si="29">VLOOKUP(O43,$T$30:$W$64,3,TRUE)</f>
        <v>#DIV/0!</v>
      </c>
      <c r="P44" s="8" t="e">
        <f t="shared" ref="P44:R44" si="30">VLOOKUP(O43,$T$30:$W$64,4,TRUE)</f>
        <v>#DIV/0!</v>
      </c>
      <c r="Q44" s="8" t="e">
        <f t="shared" ref="Q44" si="31">VLOOKUP(Q43,$T$30:$W$64,3,TRUE)</f>
        <v>#DIV/0!</v>
      </c>
      <c r="R44" s="8" t="e">
        <f t="shared" ref="R44" si="32">VLOOKUP(Q43,$T$30:$W$64,4,TRUE)</f>
        <v>#DIV/0!</v>
      </c>
      <c r="T44" s="40">
        <v>7.71</v>
      </c>
      <c r="U44">
        <v>1600</v>
      </c>
      <c r="V44" s="40">
        <v>8.2799999999999994</v>
      </c>
      <c r="W44">
        <v>1700</v>
      </c>
      <c r="Y44" s="44">
        <v>4339.7</v>
      </c>
      <c r="Z44" s="44">
        <v>108</v>
      </c>
      <c r="AA44" s="44">
        <v>4475</v>
      </c>
      <c r="AB44" s="44">
        <v>107</v>
      </c>
    </row>
    <row r="45" spans="5:28" ht="15.75" thickBot="1" x14ac:dyDescent="0.2">
      <c r="E45" s="48"/>
      <c r="F45" s="48"/>
      <c r="G45" s="48"/>
      <c r="H45" s="48"/>
      <c r="I45" s="48"/>
      <c r="J45" s="48"/>
      <c r="T45" s="40">
        <v>8.2799999999999994</v>
      </c>
      <c r="U45">
        <v>1700</v>
      </c>
      <c r="V45" s="40">
        <v>8.86</v>
      </c>
      <c r="W45">
        <v>1800</v>
      </c>
      <c r="Y45" s="44">
        <v>4475</v>
      </c>
      <c r="Z45" s="44">
        <v>107</v>
      </c>
      <c r="AA45" s="44">
        <v>4615.1000000000004</v>
      </c>
      <c r="AB45" s="44">
        <v>106</v>
      </c>
    </row>
    <row r="46" spans="5:28" ht="15.75" thickBot="1" x14ac:dyDescent="0.2">
      <c r="E46" s="48"/>
      <c r="F46" s="48"/>
      <c r="G46" s="48"/>
      <c r="H46" s="48"/>
      <c r="I46" s="48"/>
      <c r="J46" s="48"/>
      <c r="T46" s="40">
        <v>8.86</v>
      </c>
      <c r="U46">
        <v>1800</v>
      </c>
      <c r="V46" s="40">
        <v>9.44</v>
      </c>
      <c r="W46">
        <v>1900</v>
      </c>
      <c r="Y46" s="44">
        <v>4615.1000000000004</v>
      </c>
      <c r="Z46" s="44">
        <v>106</v>
      </c>
      <c r="AA46" s="44">
        <v>4760.3</v>
      </c>
      <c r="AB46" s="44">
        <v>105</v>
      </c>
    </row>
    <row r="47" spans="5:28" ht="15.75" thickBot="1" x14ac:dyDescent="0.2">
      <c r="E47" s="48"/>
      <c r="F47" s="48"/>
      <c r="G47" s="48"/>
      <c r="H47" s="48"/>
      <c r="I47" s="48"/>
      <c r="J47" s="48"/>
      <c r="T47" s="40">
        <v>9.44</v>
      </c>
      <c r="U47">
        <v>1900</v>
      </c>
      <c r="V47" s="40">
        <v>10.029999999999999</v>
      </c>
      <c r="W47">
        <v>2000</v>
      </c>
      <c r="Y47" s="44">
        <v>4760.3</v>
      </c>
      <c r="Z47" s="44">
        <v>105</v>
      </c>
      <c r="AA47" s="42">
        <v>4910.7</v>
      </c>
      <c r="AB47" s="42">
        <v>104</v>
      </c>
    </row>
    <row r="48" spans="5:28" ht="15.75" thickBot="1" x14ac:dyDescent="0.2">
      <c r="E48" s="48"/>
      <c r="F48" s="48"/>
      <c r="G48" s="48"/>
      <c r="H48" s="48"/>
      <c r="I48" s="48"/>
      <c r="J48" s="48"/>
      <c r="T48" s="40">
        <v>10.029999999999999</v>
      </c>
      <c r="U48">
        <v>2000</v>
      </c>
      <c r="V48" s="40">
        <v>10.63</v>
      </c>
      <c r="W48">
        <v>2100</v>
      </c>
      <c r="Y48" s="42">
        <v>4910.7</v>
      </c>
      <c r="Z48" s="42">
        <v>104</v>
      </c>
      <c r="AA48" s="44">
        <v>5066.6000000000004</v>
      </c>
      <c r="AB48" s="44">
        <v>103</v>
      </c>
    </row>
    <row r="49" spans="20:28" ht="15.75" thickBot="1" x14ac:dyDescent="0.2">
      <c r="T49" s="40">
        <v>10.63</v>
      </c>
      <c r="U49">
        <v>2100</v>
      </c>
      <c r="V49" s="40">
        <v>11.24</v>
      </c>
      <c r="W49">
        <v>2200</v>
      </c>
      <c r="Y49" s="44">
        <v>5066.6000000000004</v>
      </c>
      <c r="Z49" s="44">
        <v>103</v>
      </c>
      <c r="AA49" s="44">
        <v>5228.1000000000004</v>
      </c>
      <c r="AB49" s="44">
        <v>102</v>
      </c>
    </row>
    <row r="50" spans="20:28" ht="15.75" thickBot="1" x14ac:dyDescent="0.2">
      <c r="T50" s="40">
        <v>11.24</v>
      </c>
      <c r="U50">
        <v>2200</v>
      </c>
      <c r="V50" s="40">
        <v>11.84</v>
      </c>
      <c r="W50">
        <v>2300</v>
      </c>
      <c r="Y50" s="44">
        <v>5228.1000000000004</v>
      </c>
      <c r="Z50" s="44">
        <v>102</v>
      </c>
      <c r="AA50" s="42">
        <v>5395.6</v>
      </c>
      <c r="AB50" s="42">
        <v>101</v>
      </c>
    </row>
    <row r="51" spans="20:28" ht="15.75" thickBot="1" x14ac:dyDescent="0.2">
      <c r="T51" s="40">
        <v>11.84</v>
      </c>
      <c r="U51">
        <v>2300</v>
      </c>
      <c r="V51" s="40">
        <v>12.46</v>
      </c>
      <c r="W51">
        <v>2400</v>
      </c>
      <c r="Y51" s="42">
        <v>5395.6</v>
      </c>
      <c r="Z51" s="42">
        <v>101</v>
      </c>
      <c r="AA51" s="44">
        <v>5569.3</v>
      </c>
      <c r="AB51" s="44">
        <v>100</v>
      </c>
    </row>
    <row r="52" spans="20:28" ht="15.75" thickBot="1" x14ac:dyDescent="0.2">
      <c r="T52" s="40">
        <v>12.46</v>
      </c>
      <c r="U52">
        <v>2400</v>
      </c>
      <c r="V52" s="40">
        <v>13.08</v>
      </c>
      <c r="W52">
        <v>2500</v>
      </c>
      <c r="Y52" s="44">
        <v>5569.3</v>
      </c>
      <c r="Z52" s="44">
        <v>100</v>
      </c>
      <c r="AA52" s="44">
        <v>5749.3</v>
      </c>
      <c r="AB52" s="44">
        <v>99</v>
      </c>
    </row>
    <row r="53" spans="20:28" ht="15.75" thickBot="1" x14ac:dyDescent="0.2">
      <c r="T53" s="40">
        <v>13.08</v>
      </c>
      <c r="U53">
        <v>2500</v>
      </c>
      <c r="V53" s="40">
        <v>13.72</v>
      </c>
      <c r="W53">
        <v>2600</v>
      </c>
      <c r="Y53" s="44">
        <v>5749.3</v>
      </c>
      <c r="Z53" s="44">
        <v>99</v>
      </c>
      <c r="AA53" s="44">
        <v>5936.1</v>
      </c>
      <c r="AB53" s="44">
        <v>98</v>
      </c>
    </row>
    <row r="54" spans="20:28" ht="15.75" thickBot="1" x14ac:dyDescent="0.2">
      <c r="T54" s="40">
        <v>13.72</v>
      </c>
      <c r="U54">
        <v>2600</v>
      </c>
      <c r="V54" s="40">
        <v>14.34</v>
      </c>
      <c r="W54">
        <v>2700</v>
      </c>
      <c r="Y54" s="44">
        <v>5936.1</v>
      </c>
      <c r="Z54" s="44">
        <v>98</v>
      </c>
      <c r="AA54" s="44">
        <v>6129.8</v>
      </c>
      <c r="AB54" s="44">
        <v>97</v>
      </c>
    </row>
    <row r="55" spans="20:28" ht="15.75" thickBot="1" x14ac:dyDescent="0.2">
      <c r="T55" s="40">
        <v>14.34</v>
      </c>
      <c r="U55">
        <v>2700</v>
      </c>
      <c r="V55" s="40">
        <v>14.99</v>
      </c>
      <c r="W55">
        <v>2800</v>
      </c>
      <c r="Y55" s="44">
        <v>6129.8</v>
      </c>
      <c r="Z55" s="44">
        <v>97</v>
      </c>
      <c r="AA55" s="44">
        <v>6330.8</v>
      </c>
      <c r="AB55" s="44">
        <v>96</v>
      </c>
    </row>
    <row r="56" spans="20:28" ht="15.75" thickBot="1" x14ac:dyDescent="0.2">
      <c r="T56" s="40">
        <v>14.99</v>
      </c>
      <c r="U56">
        <v>2800</v>
      </c>
      <c r="V56" s="40">
        <v>15.63</v>
      </c>
      <c r="W56">
        <v>2900</v>
      </c>
      <c r="Y56" s="44">
        <v>6330.8</v>
      </c>
      <c r="Z56" s="44">
        <v>96</v>
      </c>
      <c r="AA56" s="42">
        <v>6539.4</v>
      </c>
      <c r="AB56" s="42">
        <v>95</v>
      </c>
    </row>
    <row r="57" spans="20:28" ht="15.75" thickBot="1" x14ac:dyDescent="0.2">
      <c r="T57" s="40">
        <v>15.63</v>
      </c>
      <c r="U57">
        <v>2900</v>
      </c>
      <c r="V57" s="40">
        <v>16.29</v>
      </c>
      <c r="W57">
        <v>3000</v>
      </c>
      <c r="Y57" s="42">
        <v>6539.4</v>
      </c>
      <c r="Z57" s="42">
        <v>95</v>
      </c>
      <c r="AA57" s="44">
        <v>6755.9</v>
      </c>
      <c r="AB57" s="44">
        <v>94</v>
      </c>
    </row>
    <row r="58" spans="20:28" ht="15.75" thickBot="1" x14ac:dyDescent="0.2">
      <c r="T58" s="40">
        <v>16.29</v>
      </c>
      <c r="U58">
        <v>3000</v>
      </c>
      <c r="V58" s="40">
        <v>16.95</v>
      </c>
      <c r="W58">
        <v>3100</v>
      </c>
      <c r="Y58" s="44">
        <v>6755.9</v>
      </c>
      <c r="Z58" s="44">
        <v>94</v>
      </c>
      <c r="AA58" s="44">
        <v>6980.6</v>
      </c>
      <c r="AB58" s="44">
        <v>93</v>
      </c>
    </row>
    <row r="59" spans="20:28" ht="15.75" thickBot="1" x14ac:dyDescent="0.2">
      <c r="T59" s="40">
        <v>16.95</v>
      </c>
      <c r="U59">
        <v>3100</v>
      </c>
      <c r="V59" s="40">
        <v>17.62</v>
      </c>
      <c r="W59">
        <v>3200</v>
      </c>
      <c r="Y59" s="44">
        <v>6980.6</v>
      </c>
      <c r="Z59" s="44">
        <v>93</v>
      </c>
      <c r="AA59" s="44">
        <v>7214</v>
      </c>
      <c r="AB59" s="44">
        <v>92</v>
      </c>
    </row>
    <row r="60" spans="20:28" ht="15.75" thickBot="1" x14ac:dyDescent="0.2">
      <c r="T60" s="40">
        <v>17.62</v>
      </c>
      <c r="U60">
        <v>3200</v>
      </c>
      <c r="V60" s="40">
        <v>18.28</v>
      </c>
      <c r="W60">
        <v>3300</v>
      </c>
      <c r="Y60" s="44">
        <v>7214</v>
      </c>
      <c r="Z60" s="44">
        <v>92</v>
      </c>
      <c r="AA60" s="44">
        <v>7456.2</v>
      </c>
      <c r="AB60" s="44">
        <v>91</v>
      </c>
    </row>
    <row r="61" spans="20:28" ht="15.75" thickBot="1" x14ac:dyDescent="0.2">
      <c r="T61" s="40">
        <v>18.28</v>
      </c>
      <c r="U61">
        <v>3300</v>
      </c>
      <c r="V61" s="40">
        <v>18.97</v>
      </c>
      <c r="W61">
        <v>3400</v>
      </c>
      <c r="Y61" s="44">
        <v>7456.2</v>
      </c>
      <c r="Z61" s="44">
        <v>91</v>
      </c>
      <c r="AA61" s="42">
        <v>7707.7</v>
      </c>
      <c r="AB61" s="42">
        <v>90</v>
      </c>
    </row>
    <row r="62" spans="20:28" ht="15.75" thickBot="1" x14ac:dyDescent="0.2">
      <c r="T62" s="40">
        <v>18.97</v>
      </c>
      <c r="U62">
        <v>3400</v>
      </c>
      <c r="V62" s="40">
        <v>19.66</v>
      </c>
      <c r="W62">
        <v>3500</v>
      </c>
      <c r="Y62" s="42">
        <v>7707.7</v>
      </c>
      <c r="Z62" s="42">
        <v>90</v>
      </c>
      <c r="AA62" s="44">
        <v>7969.1</v>
      </c>
      <c r="AB62" s="44">
        <v>89</v>
      </c>
    </row>
    <row r="63" spans="20:28" ht="15.75" thickBot="1" x14ac:dyDescent="0.2">
      <c r="T63" s="40">
        <v>19.66</v>
      </c>
      <c r="U63">
        <v>3500</v>
      </c>
      <c r="V63" s="40">
        <v>26.35</v>
      </c>
      <c r="W63">
        <v>3600</v>
      </c>
      <c r="Y63" s="44">
        <v>7969.1</v>
      </c>
      <c r="Z63" s="44">
        <v>89</v>
      </c>
      <c r="AA63" s="44">
        <v>8240.6</v>
      </c>
      <c r="AB63" s="44">
        <v>88</v>
      </c>
    </row>
    <row r="64" spans="20:28" ht="15.75" thickBot="1" x14ac:dyDescent="0.2">
      <c r="T64" s="40">
        <v>26.35</v>
      </c>
      <c r="U64">
        <v>3600</v>
      </c>
      <c r="Y64" s="44">
        <v>8240.6</v>
      </c>
      <c r="Z64" s="44">
        <v>88</v>
      </c>
      <c r="AA64" s="44">
        <v>8522.7000000000007</v>
      </c>
      <c r="AB64" s="44">
        <v>87</v>
      </c>
    </row>
    <row r="65" spans="20:28" ht="15.75" thickBot="1" x14ac:dyDescent="0.2">
      <c r="T65" s="40"/>
      <c r="Y65" s="44">
        <v>8522.7000000000007</v>
      </c>
      <c r="Z65" s="44">
        <v>87</v>
      </c>
      <c r="AA65" s="44">
        <v>8816</v>
      </c>
      <c r="AB65" s="44">
        <v>86</v>
      </c>
    </row>
    <row r="66" spans="20:28" ht="15.75" thickBot="1" x14ac:dyDescent="0.2">
      <c r="Y66" s="44">
        <v>8816</v>
      </c>
      <c r="Z66" s="44">
        <v>86</v>
      </c>
      <c r="AA66" s="44">
        <v>9120.7999999999993</v>
      </c>
      <c r="AB66" s="44">
        <v>85</v>
      </c>
    </row>
    <row r="67" spans="20:28" ht="15.75" thickBot="1" x14ac:dyDescent="0.2">
      <c r="Y67" s="44">
        <v>9120.7999999999993</v>
      </c>
      <c r="Z67" s="44">
        <v>85</v>
      </c>
      <c r="AA67" s="44">
        <v>9437.7000000000007</v>
      </c>
      <c r="AB67" s="44">
        <v>84</v>
      </c>
    </row>
    <row r="68" spans="20:28" ht="15.75" thickBot="1" x14ac:dyDescent="0.2">
      <c r="Y68" s="44">
        <v>9437.7000000000007</v>
      </c>
      <c r="Z68" s="44">
        <v>84</v>
      </c>
      <c r="AA68" s="44">
        <v>9767.2000000000007</v>
      </c>
      <c r="AB68" s="44">
        <v>83</v>
      </c>
    </row>
    <row r="69" spans="20:28" ht="15.75" thickBot="1" x14ac:dyDescent="0.2">
      <c r="Y69" s="44">
        <v>9767.2000000000007</v>
      </c>
      <c r="Z69" s="44">
        <v>83</v>
      </c>
      <c r="AA69" s="44">
        <v>10110</v>
      </c>
      <c r="AB69" s="44">
        <v>82</v>
      </c>
    </row>
    <row r="70" spans="20:28" ht="15.75" thickBot="1" x14ac:dyDescent="0.2">
      <c r="Y70" s="44">
        <v>10110</v>
      </c>
      <c r="Z70" s="44">
        <v>82</v>
      </c>
      <c r="AA70" s="44">
        <v>10467</v>
      </c>
      <c r="AB70" s="44">
        <v>81</v>
      </c>
    </row>
    <row r="71" spans="20:28" ht="15.75" thickBot="1" x14ac:dyDescent="0.2">
      <c r="Y71" s="44">
        <v>10467</v>
      </c>
      <c r="Z71" s="44">
        <v>81</v>
      </c>
      <c r="AA71" s="42">
        <v>10837</v>
      </c>
      <c r="AB71" s="42">
        <v>80</v>
      </c>
    </row>
    <row r="72" spans="20:28" ht="15.75" thickBot="1" x14ac:dyDescent="0.2">
      <c r="Y72" s="42">
        <v>10837</v>
      </c>
      <c r="Z72" s="42">
        <v>80</v>
      </c>
      <c r="AA72" s="44">
        <v>11223</v>
      </c>
      <c r="AB72" s="44">
        <v>79</v>
      </c>
    </row>
    <row r="73" spans="20:28" ht="15.75" thickBot="1" x14ac:dyDescent="0.2">
      <c r="Y73" s="44">
        <v>11223</v>
      </c>
      <c r="Z73" s="44">
        <v>79</v>
      </c>
      <c r="AA73" s="44">
        <v>11625</v>
      </c>
      <c r="AB73" s="44">
        <v>78</v>
      </c>
    </row>
    <row r="74" spans="20:28" ht="15.75" thickBot="1" x14ac:dyDescent="0.2">
      <c r="Y74" s="44">
        <v>11625</v>
      </c>
      <c r="Z74" s="44">
        <v>78</v>
      </c>
      <c r="AA74" s="42">
        <v>12043</v>
      </c>
      <c r="AB74" s="42">
        <v>77</v>
      </c>
    </row>
    <row r="75" spans="20:28" ht="15.75" thickBot="1" x14ac:dyDescent="0.2">
      <c r="Y75" s="42">
        <v>12043</v>
      </c>
      <c r="Z75" s="42">
        <v>77</v>
      </c>
      <c r="AA75" s="44">
        <v>12479</v>
      </c>
      <c r="AB75" s="44">
        <v>76</v>
      </c>
    </row>
    <row r="76" spans="20:28" ht="15.75" thickBot="1" x14ac:dyDescent="0.2">
      <c r="Y76" s="44">
        <v>12479</v>
      </c>
      <c r="Z76" s="44">
        <v>76</v>
      </c>
      <c r="AA76" s="44">
        <v>12932</v>
      </c>
      <c r="AB76" s="44">
        <v>75</v>
      </c>
    </row>
    <row r="77" spans="20:28" ht="15.75" thickBot="1" x14ac:dyDescent="0.2">
      <c r="Y77" s="44">
        <v>12932</v>
      </c>
      <c r="Z77" s="44">
        <v>75</v>
      </c>
      <c r="AA77" s="44">
        <v>13405</v>
      </c>
      <c r="AB77" s="44">
        <v>74</v>
      </c>
    </row>
    <row r="78" spans="20:28" ht="15.75" thickBot="1" x14ac:dyDescent="0.2">
      <c r="Y78" s="44">
        <v>13405</v>
      </c>
      <c r="Z78" s="44">
        <v>74</v>
      </c>
      <c r="AA78" s="44">
        <v>13897</v>
      </c>
      <c r="AB78" s="44">
        <v>73</v>
      </c>
    </row>
    <row r="79" spans="20:28" ht="15.75" thickBot="1" x14ac:dyDescent="0.2">
      <c r="Y79" s="44">
        <v>13897</v>
      </c>
      <c r="Z79" s="44">
        <v>73</v>
      </c>
      <c r="AA79" s="44">
        <v>14410</v>
      </c>
      <c r="AB79" s="44">
        <v>72</v>
      </c>
    </row>
    <row r="80" spans="20:28" ht="15.75" thickBot="1" x14ac:dyDescent="0.2">
      <c r="Y80" s="44">
        <v>14410</v>
      </c>
      <c r="Z80" s="44">
        <v>72</v>
      </c>
      <c r="AA80" s="42">
        <v>14945</v>
      </c>
      <c r="AB80" s="42">
        <v>71</v>
      </c>
    </row>
    <row r="81" spans="25:28" ht="15.75" thickBot="1" x14ac:dyDescent="0.2">
      <c r="Y81" s="42">
        <v>14945</v>
      </c>
      <c r="Z81" s="42">
        <v>71</v>
      </c>
      <c r="AA81" s="44">
        <v>15502</v>
      </c>
      <c r="AB81" s="44">
        <v>70</v>
      </c>
    </row>
    <row r="82" spans="25:28" ht="15.75" thickBot="1" x14ac:dyDescent="0.2">
      <c r="Y82" s="44">
        <v>15502</v>
      </c>
      <c r="Z82" s="44">
        <v>70</v>
      </c>
      <c r="AA82" s="44">
        <v>16083</v>
      </c>
      <c r="AB82" s="44">
        <v>69</v>
      </c>
    </row>
    <row r="83" spans="25:28" ht="15.75" thickBot="1" x14ac:dyDescent="0.2">
      <c r="Y83" s="44">
        <v>16083</v>
      </c>
      <c r="Z83" s="44">
        <v>69</v>
      </c>
      <c r="AA83" s="44">
        <v>16689</v>
      </c>
      <c r="AB83" s="44">
        <v>68</v>
      </c>
    </row>
    <row r="84" spans="25:28" ht="15.75" thickBot="1" x14ac:dyDescent="0.2">
      <c r="Y84" s="44">
        <v>16689</v>
      </c>
      <c r="Z84" s="44">
        <v>68</v>
      </c>
      <c r="AA84" s="44">
        <v>17321</v>
      </c>
      <c r="AB84" s="44">
        <v>67</v>
      </c>
    </row>
    <row r="85" spans="25:28" ht="15.75" thickBot="1" x14ac:dyDescent="0.2">
      <c r="Y85" s="44">
        <v>17321</v>
      </c>
      <c r="Z85" s="44">
        <v>67</v>
      </c>
      <c r="AA85" s="42">
        <v>17980</v>
      </c>
      <c r="AB85" s="42">
        <v>66</v>
      </c>
    </row>
    <row r="86" spans="25:28" ht="15.75" thickBot="1" x14ac:dyDescent="0.2">
      <c r="Y86" s="42">
        <v>17980</v>
      </c>
      <c r="Z86" s="42">
        <v>66</v>
      </c>
      <c r="AA86" s="44">
        <v>18668</v>
      </c>
      <c r="AB86" s="44">
        <v>65</v>
      </c>
    </row>
    <row r="87" spans="25:28" ht="15.75" thickBot="1" x14ac:dyDescent="0.2">
      <c r="Y87" s="44">
        <v>18668</v>
      </c>
      <c r="Z87" s="44">
        <v>65</v>
      </c>
      <c r="AA87" s="44">
        <v>19386</v>
      </c>
      <c r="AB87" s="44">
        <v>64</v>
      </c>
    </row>
    <row r="88" spans="25:28" ht="15.75" thickBot="1" x14ac:dyDescent="0.2">
      <c r="Y88" s="44">
        <v>19386</v>
      </c>
      <c r="Z88" s="44">
        <v>64</v>
      </c>
      <c r="AA88" s="44">
        <v>20136</v>
      </c>
      <c r="AB88" s="44">
        <v>63</v>
      </c>
    </row>
    <row r="89" spans="25:28" ht="15.75" thickBot="1" x14ac:dyDescent="0.2">
      <c r="Y89" s="44">
        <v>20136</v>
      </c>
      <c r="Z89" s="44">
        <v>63</v>
      </c>
      <c r="AA89" s="44">
        <v>20919</v>
      </c>
      <c r="AB89" s="44">
        <v>62</v>
      </c>
    </row>
    <row r="90" spans="25:28" ht="15.75" thickBot="1" x14ac:dyDescent="0.2">
      <c r="Y90" s="44">
        <v>20919</v>
      </c>
      <c r="Z90" s="44">
        <v>62</v>
      </c>
      <c r="AA90" s="44">
        <v>21736</v>
      </c>
      <c r="AB90" s="44">
        <v>61</v>
      </c>
    </row>
    <row r="91" spans="25:28" ht="15.75" thickBot="1" x14ac:dyDescent="0.2">
      <c r="Y91" s="44">
        <v>21736</v>
      </c>
      <c r="Z91" s="44">
        <v>61</v>
      </c>
      <c r="AA91" s="44">
        <v>22590</v>
      </c>
      <c r="AB91" s="44">
        <v>60</v>
      </c>
    </row>
    <row r="92" spans="25:28" ht="15.75" thickBot="1" x14ac:dyDescent="0.2">
      <c r="Y92" s="44">
        <v>22590</v>
      </c>
      <c r="Z92" s="44">
        <v>60</v>
      </c>
      <c r="AA92" s="44">
        <v>23483</v>
      </c>
      <c r="AB92" s="44">
        <v>59</v>
      </c>
    </row>
    <row r="93" spans="25:28" ht="15.75" thickBot="1" x14ac:dyDescent="0.2">
      <c r="Y93" s="44">
        <v>23483</v>
      </c>
      <c r="Z93" s="44">
        <v>59</v>
      </c>
      <c r="AA93" s="44">
        <v>24415</v>
      </c>
      <c r="AB93" s="44">
        <v>58</v>
      </c>
    </row>
    <row r="94" spans="25:28" ht="15.75" thickBot="1" x14ac:dyDescent="0.2">
      <c r="Y94" s="44">
        <v>24415</v>
      </c>
      <c r="Z94" s="44">
        <v>58</v>
      </c>
      <c r="AA94" s="44">
        <v>25390</v>
      </c>
      <c r="AB94" s="44">
        <v>57</v>
      </c>
    </row>
    <row r="95" spans="25:28" ht="15.75" thickBot="1" x14ac:dyDescent="0.2">
      <c r="Y95" s="44">
        <v>25390</v>
      </c>
      <c r="Z95" s="44">
        <v>57</v>
      </c>
      <c r="AA95" s="42">
        <v>26409</v>
      </c>
      <c r="AB95" s="42">
        <v>56</v>
      </c>
    </row>
    <row r="96" spans="25:28" ht="15.75" thickBot="1" x14ac:dyDescent="0.2">
      <c r="Y96" s="42">
        <v>26409</v>
      </c>
      <c r="Z96" s="42">
        <v>56</v>
      </c>
      <c r="AA96" s="44">
        <v>27475</v>
      </c>
      <c r="AB96" s="44">
        <v>55</v>
      </c>
    </row>
    <row r="97" spans="25:28" ht="15.75" thickBot="1" x14ac:dyDescent="0.2">
      <c r="Y97" s="44">
        <v>27475</v>
      </c>
      <c r="Z97" s="44">
        <v>55</v>
      </c>
      <c r="AA97" s="44">
        <v>28590</v>
      </c>
      <c r="AB97" s="44">
        <v>54</v>
      </c>
    </row>
    <row r="98" spans="25:28" ht="15.75" thickBot="1" x14ac:dyDescent="0.2">
      <c r="Y98" s="44">
        <v>28590</v>
      </c>
      <c r="Z98" s="44">
        <v>54</v>
      </c>
      <c r="AA98" s="42">
        <v>29756</v>
      </c>
      <c r="AB98" s="42">
        <v>53</v>
      </c>
    </row>
    <row r="99" spans="25:28" ht="15.75" thickBot="1" x14ac:dyDescent="0.2">
      <c r="Y99" s="42">
        <v>29756</v>
      </c>
      <c r="Z99" s="42">
        <v>53</v>
      </c>
      <c r="AA99" s="44">
        <v>30976</v>
      </c>
      <c r="AB99" s="44">
        <v>52</v>
      </c>
    </row>
    <row r="100" spans="25:28" ht="15.75" thickBot="1" x14ac:dyDescent="0.2">
      <c r="Y100" s="44">
        <v>30976</v>
      </c>
      <c r="Z100" s="44">
        <v>52</v>
      </c>
      <c r="AA100" s="44">
        <v>32253</v>
      </c>
      <c r="AB100" s="44">
        <v>51</v>
      </c>
    </row>
    <row r="101" spans="25:28" ht="15.75" thickBot="1" x14ac:dyDescent="0.2">
      <c r="Y101" s="44">
        <v>32253</v>
      </c>
      <c r="Z101" s="44">
        <v>51</v>
      </c>
      <c r="AA101" s="44">
        <v>33591</v>
      </c>
      <c r="AB101" s="44">
        <v>50</v>
      </c>
    </row>
    <row r="102" spans="25:28" ht="15.75" thickBot="1" x14ac:dyDescent="0.2">
      <c r="Y102" s="44">
        <v>33591</v>
      </c>
      <c r="Z102" s="44">
        <v>50</v>
      </c>
      <c r="AA102" s="44">
        <v>34991</v>
      </c>
      <c r="AB102" s="44">
        <v>49</v>
      </c>
    </row>
    <row r="103" spans="25:28" ht="15.75" thickBot="1" x14ac:dyDescent="0.2">
      <c r="Y103" s="44">
        <v>34991</v>
      </c>
      <c r="Z103" s="44">
        <v>49</v>
      </c>
      <c r="AA103" s="44">
        <v>36458</v>
      </c>
      <c r="AB103" s="44">
        <v>48</v>
      </c>
    </row>
    <row r="104" spans="25:28" ht="15.75" thickBot="1" x14ac:dyDescent="0.2">
      <c r="Y104" s="44">
        <v>36458</v>
      </c>
      <c r="Z104" s="44">
        <v>48</v>
      </c>
      <c r="AA104" s="42">
        <v>37995</v>
      </c>
      <c r="AB104" s="42">
        <v>47</v>
      </c>
    </row>
    <row r="105" spans="25:28" ht="15.75" thickBot="1" x14ac:dyDescent="0.2">
      <c r="Y105" s="42">
        <v>37995</v>
      </c>
      <c r="Z105" s="42">
        <v>47</v>
      </c>
      <c r="AA105" s="44">
        <v>39605</v>
      </c>
      <c r="AB105" s="44">
        <v>46</v>
      </c>
    </row>
    <row r="106" spans="25:28" ht="15.75" thickBot="1" x14ac:dyDescent="0.2">
      <c r="Y106" s="44">
        <v>39605</v>
      </c>
      <c r="Z106" s="44">
        <v>46</v>
      </c>
      <c r="AA106" s="44">
        <v>41292</v>
      </c>
      <c r="AB106" s="44">
        <v>45</v>
      </c>
    </row>
    <row r="107" spans="25:28" ht="15.75" thickBot="1" x14ac:dyDescent="0.2">
      <c r="Y107" s="44">
        <v>41292</v>
      </c>
      <c r="Z107" s="44">
        <v>45</v>
      </c>
      <c r="AA107" s="44">
        <v>43062</v>
      </c>
      <c r="AB107" s="44">
        <v>44</v>
      </c>
    </row>
    <row r="108" spans="25:28" ht="15.75" thickBot="1" x14ac:dyDescent="0.2">
      <c r="Y108" s="44">
        <v>43062</v>
      </c>
      <c r="Z108" s="44">
        <v>44</v>
      </c>
      <c r="AA108" s="44">
        <v>44917</v>
      </c>
      <c r="AB108" s="44">
        <v>43</v>
      </c>
    </row>
    <row r="109" spans="25:28" ht="15.75" thickBot="1" x14ac:dyDescent="0.2">
      <c r="Y109" s="44">
        <v>44917</v>
      </c>
      <c r="Z109" s="44">
        <v>43</v>
      </c>
      <c r="AA109" s="42">
        <v>46863</v>
      </c>
      <c r="AB109" s="42">
        <v>42</v>
      </c>
    </row>
    <row r="110" spans="25:28" ht="15.75" thickBot="1" x14ac:dyDescent="0.2">
      <c r="Y110" s="42">
        <v>46863</v>
      </c>
      <c r="Z110" s="42">
        <v>42</v>
      </c>
      <c r="AA110" s="44">
        <v>48905</v>
      </c>
      <c r="AB110" s="44">
        <v>41</v>
      </c>
    </row>
    <row r="111" spans="25:28" ht="15.75" thickBot="1" x14ac:dyDescent="0.2">
      <c r="Y111" s="44">
        <v>48905</v>
      </c>
      <c r="Z111" s="44">
        <v>41</v>
      </c>
      <c r="AA111" s="44">
        <v>51048</v>
      </c>
      <c r="AB111" s="44">
        <v>40</v>
      </c>
    </row>
    <row r="112" spans="25:28" ht="15.75" thickBot="1" x14ac:dyDescent="0.2">
      <c r="Y112" s="44">
        <v>51048</v>
      </c>
      <c r="Z112" s="44">
        <v>40</v>
      </c>
      <c r="AA112" s="44">
        <v>53297</v>
      </c>
      <c r="AB112" s="44">
        <v>39</v>
      </c>
    </row>
    <row r="113" spans="25:28" ht="15.75" thickBot="1" x14ac:dyDescent="0.2">
      <c r="Y113" s="44">
        <v>53297</v>
      </c>
      <c r="Z113" s="44">
        <v>39</v>
      </c>
      <c r="AA113" s="44">
        <v>55658</v>
      </c>
      <c r="AB113" s="44">
        <v>38</v>
      </c>
    </row>
    <row r="114" spans="25:28" ht="15.75" thickBot="1" x14ac:dyDescent="0.2">
      <c r="Y114" s="44">
        <v>55658</v>
      </c>
      <c r="Z114" s="44">
        <v>38</v>
      </c>
      <c r="AA114" s="44">
        <v>58138</v>
      </c>
      <c r="AB114" s="44">
        <v>37</v>
      </c>
    </row>
    <row r="115" spans="25:28" ht="15.75" thickBot="1" x14ac:dyDescent="0.2">
      <c r="Y115" s="44">
        <v>58138</v>
      </c>
      <c r="Z115" s="44">
        <v>37</v>
      </c>
      <c r="AA115" s="44">
        <v>60743</v>
      </c>
      <c r="AB115" s="44">
        <v>36</v>
      </c>
    </row>
    <row r="116" spans="25:28" ht="15.75" thickBot="1" x14ac:dyDescent="0.2">
      <c r="Y116" s="44">
        <v>60743</v>
      </c>
      <c r="Z116" s="44">
        <v>36</v>
      </c>
      <c r="AA116" s="44">
        <v>63480</v>
      </c>
      <c r="AB116" s="44">
        <v>35</v>
      </c>
    </row>
    <row r="117" spans="25:28" ht="15.75" thickBot="1" x14ac:dyDescent="0.2">
      <c r="Y117" s="44">
        <v>63480</v>
      </c>
      <c r="Z117" s="44">
        <v>35</v>
      </c>
      <c r="AA117" s="44">
        <v>66356</v>
      </c>
      <c r="AB117" s="44">
        <v>34</v>
      </c>
    </row>
    <row r="118" spans="25:28" ht="15.75" thickBot="1" x14ac:dyDescent="0.2">
      <c r="Y118" s="44">
        <v>66356</v>
      </c>
      <c r="Z118" s="44">
        <v>34</v>
      </c>
      <c r="AA118" s="44">
        <v>69380</v>
      </c>
      <c r="AB118" s="44">
        <v>33</v>
      </c>
    </row>
    <row r="119" spans="25:28" ht="15.75" thickBot="1" x14ac:dyDescent="0.2">
      <c r="Y119" s="44">
        <v>69380</v>
      </c>
      <c r="Z119" s="44">
        <v>33</v>
      </c>
      <c r="AA119" s="42">
        <v>72560</v>
      </c>
      <c r="AB119" s="42">
        <v>32</v>
      </c>
    </row>
    <row r="120" spans="25:28" ht="15.75" thickBot="1" x14ac:dyDescent="0.2">
      <c r="Y120" s="42">
        <v>72560</v>
      </c>
      <c r="Z120" s="42">
        <v>32</v>
      </c>
      <c r="AA120" s="44">
        <v>75903</v>
      </c>
      <c r="AB120" s="44">
        <v>31</v>
      </c>
    </row>
    <row r="121" spans="25:28" ht="15.75" thickBot="1" x14ac:dyDescent="0.2">
      <c r="Y121" s="44">
        <v>75903</v>
      </c>
      <c r="Z121" s="44">
        <v>31</v>
      </c>
      <c r="AA121" s="44">
        <v>79422</v>
      </c>
      <c r="AB121" s="44">
        <v>30</v>
      </c>
    </row>
    <row r="122" spans="25:28" ht="15.75" thickBot="1" x14ac:dyDescent="0.2">
      <c r="Y122" s="44">
        <v>79422</v>
      </c>
      <c r="Z122" s="44">
        <v>30</v>
      </c>
      <c r="AA122" s="42">
        <v>83124</v>
      </c>
      <c r="AB122" s="42">
        <v>29</v>
      </c>
    </row>
    <row r="123" spans="25:28" ht="15.75" thickBot="1" x14ac:dyDescent="0.2">
      <c r="Y123" s="42">
        <v>83124</v>
      </c>
      <c r="Z123" s="42">
        <v>29</v>
      </c>
      <c r="AA123" s="44">
        <v>87022</v>
      </c>
      <c r="AB123" s="44">
        <v>28</v>
      </c>
    </row>
    <row r="124" spans="25:28" ht="15.75" thickBot="1" x14ac:dyDescent="0.2">
      <c r="Y124" s="44">
        <v>87022</v>
      </c>
      <c r="Z124" s="44">
        <v>28</v>
      </c>
      <c r="AA124" s="44">
        <v>91126</v>
      </c>
      <c r="AB124" s="44">
        <v>27</v>
      </c>
    </row>
    <row r="125" spans="25:28" ht="15.75" thickBot="1" x14ac:dyDescent="0.2">
      <c r="Y125" s="44">
        <v>91126</v>
      </c>
      <c r="Z125" s="44">
        <v>27</v>
      </c>
      <c r="AA125" s="44">
        <v>95447</v>
      </c>
      <c r="AB125" s="44">
        <v>26</v>
      </c>
    </row>
    <row r="126" spans="25:28" ht="15.75" thickBot="1" x14ac:dyDescent="0.2">
      <c r="Y126" s="44">
        <v>95447</v>
      </c>
      <c r="Z126" s="44">
        <v>26</v>
      </c>
      <c r="AA126" s="44">
        <v>100000</v>
      </c>
      <c r="AB126" s="44">
        <v>25</v>
      </c>
    </row>
    <row r="127" spans="25:28" ht="15.75" thickBot="1" x14ac:dyDescent="0.2">
      <c r="Y127" s="44">
        <v>100000</v>
      </c>
      <c r="Z127" s="44">
        <v>25</v>
      </c>
      <c r="AA127" s="44">
        <v>104800</v>
      </c>
      <c r="AB127" s="44">
        <v>24</v>
      </c>
    </row>
    <row r="128" spans="25:28" ht="15.75" thickBot="1" x14ac:dyDescent="0.2">
      <c r="Y128" s="44">
        <v>104800</v>
      </c>
      <c r="Z128" s="44">
        <v>24</v>
      </c>
      <c r="AA128" s="42">
        <v>109850</v>
      </c>
      <c r="AB128" s="42">
        <v>23</v>
      </c>
    </row>
    <row r="129" spans="25:28" ht="15.75" thickBot="1" x14ac:dyDescent="0.2">
      <c r="Y129" s="42">
        <v>109850</v>
      </c>
      <c r="Z129" s="42">
        <v>23</v>
      </c>
      <c r="AA129" s="44">
        <v>115190</v>
      </c>
      <c r="AB129" s="44">
        <v>22</v>
      </c>
    </row>
    <row r="130" spans="25:28" ht="15.75" thickBot="1" x14ac:dyDescent="0.2">
      <c r="Y130" s="44">
        <v>115190</v>
      </c>
      <c r="Z130" s="44">
        <v>22</v>
      </c>
      <c r="AA130" s="44">
        <v>120810</v>
      </c>
      <c r="AB130" s="44">
        <v>21</v>
      </c>
    </row>
    <row r="131" spans="25:28" ht="15.75" thickBot="1" x14ac:dyDescent="0.2">
      <c r="Y131" s="44">
        <v>120810</v>
      </c>
      <c r="Z131" s="44">
        <v>21</v>
      </c>
      <c r="AA131" s="44">
        <v>126740</v>
      </c>
      <c r="AB131" s="44">
        <v>20</v>
      </c>
    </row>
    <row r="132" spans="25:28" ht="15.75" thickBot="1" x14ac:dyDescent="0.2">
      <c r="Y132" s="44">
        <v>126740</v>
      </c>
      <c r="Z132" s="44">
        <v>20</v>
      </c>
      <c r="AA132" s="44">
        <v>133000</v>
      </c>
      <c r="AB132" s="44">
        <v>19</v>
      </c>
    </row>
    <row r="133" spans="25:28" ht="15.75" thickBot="1" x14ac:dyDescent="0.2">
      <c r="Y133" s="44">
        <v>133000</v>
      </c>
      <c r="Z133" s="44">
        <v>19</v>
      </c>
      <c r="AA133" s="42">
        <v>139610</v>
      </c>
      <c r="AB133" s="42">
        <v>18</v>
      </c>
    </row>
    <row r="134" spans="25:28" ht="15.75" thickBot="1" x14ac:dyDescent="0.2">
      <c r="Y134" s="42">
        <v>139610</v>
      </c>
      <c r="Z134" s="42">
        <v>18</v>
      </c>
      <c r="AA134" s="44">
        <v>146580</v>
      </c>
      <c r="AB134" s="44">
        <v>17</v>
      </c>
    </row>
    <row r="135" spans="25:28" ht="15.75" thickBot="1" x14ac:dyDescent="0.2">
      <c r="Y135" s="44">
        <v>146580</v>
      </c>
      <c r="Z135" s="44">
        <v>17</v>
      </c>
      <c r="AA135" s="44">
        <v>153950</v>
      </c>
      <c r="AB135" s="44">
        <v>16</v>
      </c>
    </row>
    <row r="136" spans="25:28" ht="15.75" thickBot="1" x14ac:dyDescent="0.2">
      <c r="Y136" s="44">
        <v>153950</v>
      </c>
      <c r="Z136" s="44">
        <v>16</v>
      </c>
      <c r="AA136" s="44">
        <v>161730</v>
      </c>
      <c r="AB136" s="44">
        <v>15</v>
      </c>
    </row>
    <row r="137" spans="25:28" ht="15.75" thickBot="1" x14ac:dyDescent="0.2">
      <c r="Y137" s="44">
        <v>161730</v>
      </c>
      <c r="Z137" s="44">
        <v>15</v>
      </c>
      <c r="AA137" s="44">
        <v>169950</v>
      </c>
      <c r="AB137" s="44">
        <v>14</v>
      </c>
    </row>
    <row r="138" spans="25:28" ht="15.75" thickBot="1" x14ac:dyDescent="0.2">
      <c r="Y138" s="44">
        <v>169950</v>
      </c>
      <c r="Z138" s="44">
        <v>14</v>
      </c>
      <c r="AA138" s="44">
        <v>178650</v>
      </c>
      <c r="AB138" s="44">
        <v>13</v>
      </c>
    </row>
    <row r="139" spans="25:28" ht="15.75" thickBot="1" x14ac:dyDescent="0.2">
      <c r="Y139" s="44">
        <v>178650</v>
      </c>
      <c r="Z139" s="44">
        <v>13</v>
      </c>
      <c r="AA139" s="44">
        <v>187840</v>
      </c>
      <c r="AB139" s="44">
        <v>12</v>
      </c>
    </row>
    <row r="140" spans="25:28" ht="15.75" thickBot="1" x14ac:dyDescent="0.2">
      <c r="Y140" s="44">
        <v>187840</v>
      </c>
      <c r="Z140" s="44">
        <v>12</v>
      </c>
      <c r="AA140" s="44">
        <v>197560</v>
      </c>
      <c r="AB140" s="44">
        <v>11</v>
      </c>
    </row>
    <row r="141" spans="25:28" ht="15.75" thickBot="1" x14ac:dyDescent="0.2">
      <c r="Y141" s="44">
        <v>197560</v>
      </c>
      <c r="Z141" s="44">
        <v>11</v>
      </c>
      <c r="AA141" s="44">
        <v>207850</v>
      </c>
      <c r="AB141" s="44">
        <v>10</v>
      </c>
    </row>
    <row r="142" spans="25:28" ht="15.75" thickBot="1" x14ac:dyDescent="0.2">
      <c r="Y142" s="44">
        <v>207850</v>
      </c>
      <c r="Z142" s="44">
        <v>10</v>
      </c>
    </row>
  </sheetData>
  <mergeCells count="26">
    <mergeCell ref="Q2:R2"/>
    <mergeCell ref="B1:J1"/>
    <mergeCell ref="B2:G2"/>
    <mergeCell ref="I2:J2"/>
    <mergeCell ref="M2:N2"/>
    <mergeCell ref="O2:P2"/>
    <mergeCell ref="B4:C4"/>
    <mergeCell ref="D4:E4"/>
    <mergeCell ref="F4:G4"/>
    <mergeCell ref="B14:J14"/>
    <mergeCell ref="B15:E15"/>
    <mergeCell ref="G15:J15"/>
    <mergeCell ref="D18:D26"/>
    <mergeCell ref="E18:E26"/>
    <mergeCell ref="J18:J26"/>
    <mergeCell ref="B28:J28"/>
    <mergeCell ref="M30:N30"/>
    <mergeCell ref="Q30:R30"/>
    <mergeCell ref="H33:H41"/>
    <mergeCell ref="M35:N35"/>
    <mergeCell ref="O35:P35"/>
    <mergeCell ref="Q35:R35"/>
    <mergeCell ref="M40:N40"/>
    <mergeCell ref="O40:P40"/>
    <mergeCell ref="Q40:R40"/>
    <mergeCell ref="O30:P30"/>
  </mergeCells>
  <phoneticPr fontId="4" type="noConversion"/>
  <pageMargins left="0.7" right="0.7" top="0.75" bottom="0.75" header="0.3" footer="0.3"/>
  <pageSetup paperSize="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C1B6-0C86-4478-85CC-491ED94FB3FE}">
  <dimension ref="A1:AB142"/>
  <sheetViews>
    <sheetView topLeftCell="B1" zoomScale="112" zoomScaleNormal="112" workbookViewId="0">
      <selection activeCell="G11" sqref="G11"/>
    </sheetView>
  </sheetViews>
  <sheetFormatPr defaultRowHeight="15" x14ac:dyDescent="0.15"/>
  <cols>
    <col min="1" max="1" width="11.57421875" style="10" customWidth="1"/>
    <col min="2" max="10" width="15.43359375" style="10" customWidth="1"/>
    <col min="11" max="12" width="15.43359375" customWidth="1"/>
    <col min="13" max="18" width="11.57421875" customWidth="1"/>
    <col min="19" max="19" width="11.44140625" customWidth="1"/>
  </cols>
  <sheetData>
    <row r="1" spans="1:28" ht="15.75" thickBot="1" x14ac:dyDescent="0.2">
      <c r="A1" s="48"/>
      <c r="B1" s="56" t="s">
        <v>0</v>
      </c>
      <c r="C1" s="56"/>
      <c r="D1" s="56"/>
      <c r="E1" s="56"/>
      <c r="F1" s="56"/>
      <c r="G1" s="56"/>
      <c r="H1" s="56"/>
      <c r="I1" s="56"/>
      <c r="J1" s="56"/>
      <c r="AA1" s="45">
        <v>1331.9</v>
      </c>
      <c r="AB1" s="45">
        <v>150</v>
      </c>
    </row>
    <row r="2" spans="1:28" ht="15.75" thickBot="1" x14ac:dyDescent="0.2">
      <c r="A2" s="48"/>
      <c r="B2" s="59" t="s">
        <v>1</v>
      </c>
      <c r="C2" s="59"/>
      <c r="D2" s="59"/>
      <c r="E2" s="59"/>
      <c r="F2" s="59"/>
      <c r="G2" s="59"/>
      <c r="H2" s="48"/>
      <c r="I2" s="74" t="s">
        <v>2</v>
      </c>
      <c r="J2" s="74"/>
      <c r="K2" s="2"/>
      <c r="L2" s="2"/>
      <c r="M2" s="58" t="s">
        <v>3</v>
      </c>
      <c r="N2" s="58"/>
      <c r="O2" s="66" t="s">
        <v>4</v>
      </c>
      <c r="P2" s="66"/>
      <c r="Q2" s="67" t="s">
        <v>5</v>
      </c>
      <c r="R2" s="67"/>
      <c r="Y2" s="45">
        <v>1331.9</v>
      </c>
      <c r="Z2" s="45">
        <v>150</v>
      </c>
      <c r="AA2" s="41">
        <v>1366.9</v>
      </c>
      <c r="AB2" s="42">
        <v>149</v>
      </c>
    </row>
    <row r="3" spans="1:28" ht="15.75" thickBot="1" x14ac:dyDescent="0.2">
      <c r="A3" s="48"/>
      <c r="B3" s="49"/>
      <c r="C3" s="49"/>
      <c r="D3" s="49"/>
      <c r="E3" s="49"/>
      <c r="F3" s="49"/>
      <c r="G3" s="49"/>
      <c r="H3" s="48"/>
      <c r="I3" s="48"/>
      <c r="J3" s="48"/>
      <c r="M3" s="8" t="s">
        <v>6</v>
      </c>
      <c r="N3" s="8" t="s">
        <v>7</v>
      </c>
      <c r="O3" s="8" t="s">
        <v>6</v>
      </c>
      <c r="P3" s="8" t="s">
        <v>7</v>
      </c>
      <c r="Q3" s="8" t="s">
        <v>6</v>
      </c>
      <c r="R3" s="8" t="s">
        <v>7</v>
      </c>
      <c r="Y3" s="41">
        <v>1366.9</v>
      </c>
      <c r="Z3" s="42">
        <v>149</v>
      </c>
      <c r="AA3" s="43">
        <v>1403</v>
      </c>
      <c r="AB3" s="44">
        <v>148</v>
      </c>
    </row>
    <row r="4" spans="1:28" ht="15.75" thickBot="1" x14ac:dyDescent="0.2">
      <c r="A4" s="48"/>
      <c r="B4" s="60" t="s">
        <v>3</v>
      </c>
      <c r="C4" s="61"/>
      <c r="D4" s="62" t="s">
        <v>4</v>
      </c>
      <c r="E4" s="63"/>
      <c r="F4" s="64" t="s">
        <v>5</v>
      </c>
      <c r="G4" s="65"/>
      <c r="H4" s="48"/>
      <c r="I4" s="13" t="s">
        <v>8</v>
      </c>
      <c r="J4" s="14" t="s">
        <v>9</v>
      </c>
      <c r="M4" s="9" t="e">
        <f>VLOOKUP(M5*1000,$Y$2:$Z$142,1,TRUE)</f>
        <v>#N/A</v>
      </c>
      <c r="N4" s="9" t="e">
        <f>VLOOKUP(M5*1000,$Y$2:$Z$142,2,TRUE)</f>
        <v>#N/A</v>
      </c>
      <c r="O4" s="9" t="e">
        <f>VLOOKUP(O5*1000,$Y$2:$Z$142,1,TRUE)</f>
        <v>#N/A</v>
      </c>
      <c r="P4" s="9" t="e">
        <f t="shared" ref="P4" si="0">VLOOKUP(O5*1000,$Y$2:$Z$142,2,TRUE)</f>
        <v>#N/A</v>
      </c>
      <c r="Q4" s="9" t="e">
        <f t="shared" ref="Q4" si="1">VLOOKUP(Q5*1000,$Y$2:$Z$142,1,TRUE)</f>
        <v>#N/A</v>
      </c>
      <c r="R4" s="9" t="e">
        <f t="shared" ref="R4" si="2">VLOOKUP(Q5*1000,$Y$2:$Z$142,2,TRUE)</f>
        <v>#N/A</v>
      </c>
      <c r="Y4" s="43">
        <v>1403</v>
      </c>
      <c r="Z4" s="44">
        <v>148</v>
      </c>
      <c r="AA4" s="43">
        <v>1440.2</v>
      </c>
      <c r="AB4" s="44">
        <v>147</v>
      </c>
    </row>
    <row r="5" spans="1:28" ht="15.75" thickBot="1" x14ac:dyDescent="0.2">
      <c r="A5" s="49" t="s">
        <v>10</v>
      </c>
      <c r="B5" s="6" t="s">
        <v>6</v>
      </c>
      <c r="C5" s="52"/>
      <c r="D5" s="15" t="s">
        <v>6</v>
      </c>
      <c r="E5" s="16"/>
      <c r="F5" s="17" t="s">
        <v>6</v>
      </c>
      <c r="G5" s="18"/>
      <c r="H5" s="48"/>
      <c r="I5" s="19" t="s">
        <v>11</v>
      </c>
      <c r="J5" s="20"/>
      <c r="M5" s="8">
        <f>C5</f>
        <v>0</v>
      </c>
      <c r="N5" s="8" t="e">
        <f>N6-((N6-N4)*(M6-M5)/100/(M6-M4))</f>
        <v>#N/A</v>
      </c>
      <c r="O5" s="8">
        <f>E5</f>
        <v>0</v>
      </c>
      <c r="P5" s="8" t="e">
        <f t="shared" ref="P5:R5" si="3">P6-((P6-P4)*(O6-O5)/100/(O6-O4))</f>
        <v>#N/A</v>
      </c>
      <c r="Q5" s="8">
        <f>G5</f>
        <v>0</v>
      </c>
      <c r="R5" s="8" t="e">
        <f t="shared" si="3"/>
        <v>#N/A</v>
      </c>
      <c r="Y5" s="43">
        <v>1440.2</v>
      </c>
      <c r="Z5" s="44">
        <v>147</v>
      </c>
      <c r="AA5" s="43">
        <v>1478.6</v>
      </c>
      <c r="AB5" s="44">
        <v>146</v>
      </c>
    </row>
    <row r="6" spans="1:28" ht="15.75" thickBot="1" x14ac:dyDescent="0.2">
      <c r="A6" s="48"/>
      <c r="B6" s="6" t="s">
        <v>7</v>
      </c>
      <c r="C6" s="52" t="e">
        <f>N5</f>
        <v>#N/A</v>
      </c>
      <c r="D6" s="15" t="s">
        <v>7</v>
      </c>
      <c r="E6" s="16" t="e">
        <f t="shared" ref="E6" si="4">P5</f>
        <v>#N/A</v>
      </c>
      <c r="F6" s="17" t="s">
        <v>7</v>
      </c>
      <c r="G6" s="18" t="e">
        <f t="shared" ref="G6" si="5">R5</f>
        <v>#N/A</v>
      </c>
      <c r="H6" s="48"/>
      <c r="I6" s="19" t="s">
        <v>12</v>
      </c>
      <c r="J6" s="20"/>
      <c r="M6" s="9" t="e">
        <f>VLOOKUP(M5*1000,$Y$1:$AB$142,3,TRUE)</f>
        <v>#N/A</v>
      </c>
      <c r="N6" s="9" t="e">
        <f>VLOOKUP(M5*1000,$Y$1:$AB$142,4,TRUE)</f>
        <v>#N/A</v>
      </c>
      <c r="O6" s="9" t="e">
        <f t="shared" ref="O6" si="6">VLOOKUP(O5*1000,$Y$1:$AB$142,3,TRUE)</f>
        <v>#N/A</v>
      </c>
      <c r="P6" s="9" t="e">
        <f t="shared" ref="P6" si="7">VLOOKUP(O5*1000,$Y$1:$AB$142,4,TRUE)</f>
        <v>#N/A</v>
      </c>
      <c r="Q6" s="9" t="e">
        <f t="shared" ref="Q6" si="8">VLOOKUP(Q5*1000,$Y$1:$AB$142,3,TRUE)</f>
        <v>#N/A</v>
      </c>
      <c r="R6" s="9" t="e">
        <f t="shared" ref="R6" si="9">VLOOKUP(Q5*1000,$Y$1:$AB$142,4,TRUE)</f>
        <v>#N/A</v>
      </c>
      <c r="Y6" s="43">
        <v>1478.6</v>
      </c>
      <c r="Z6" s="44">
        <v>146</v>
      </c>
      <c r="AA6" s="43">
        <v>1518</v>
      </c>
      <c r="AB6" s="44">
        <v>145</v>
      </c>
    </row>
    <row r="7" spans="1:28" ht="15.75" thickBot="1" x14ac:dyDescent="0.2">
      <c r="A7" s="48"/>
      <c r="B7" s="6" t="s">
        <v>13</v>
      </c>
      <c r="C7" s="52"/>
      <c r="D7" s="15" t="s">
        <v>13</v>
      </c>
      <c r="E7" s="16"/>
      <c r="F7" s="17"/>
      <c r="G7" s="18"/>
      <c r="H7" s="48"/>
      <c r="I7" s="21" t="s">
        <v>14</v>
      </c>
      <c r="J7" s="22"/>
      <c r="Y7" s="43">
        <v>1518</v>
      </c>
      <c r="Z7" s="44">
        <v>145</v>
      </c>
      <c r="AA7" s="43">
        <v>1558.7</v>
      </c>
      <c r="AB7" s="44">
        <v>144</v>
      </c>
    </row>
    <row r="8" spans="1:28" ht="15.75" thickBot="1" x14ac:dyDescent="0.2">
      <c r="A8" s="48"/>
      <c r="B8" s="6" t="s">
        <v>15</v>
      </c>
      <c r="C8" s="52" t="s">
        <v>16</v>
      </c>
      <c r="D8" s="15" t="s">
        <v>15</v>
      </c>
      <c r="E8" s="16" t="s">
        <v>16</v>
      </c>
      <c r="F8" s="17" t="s">
        <v>15</v>
      </c>
      <c r="G8" s="18" t="s">
        <v>16</v>
      </c>
      <c r="H8" s="48"/>
      <c r="I8" s="48"/>
      <c r="J8" s="48"/>
      <c r="Y8" s="43">
        <v>1558.7</v>
      </c>
      <c r="Z8" s="44">
        <v>144</v>
      </c>
      <c r="AA8" s="41">
        <v>1600.6</v>
      </c>
      <c r="AB8" s="42">
        <v>143</v>
      </c>
    </row>
    <row r="9" spans="1:28" ht="15.75" thickBot="1" x14ac:dyDescent="0.2">
      <c r="A9" s="49" t="s">
        <v>10</v>
      </c>
      <c r="B9" s="6" t="s">
        <v>17</v>
      </c>
      <c r="C9" s="52"/>
      <c r="D9" s="15" t="s">
        <v>17</v>
      </c>
      <c r="E9" s="16"/>
      <c r="F9" s="17" t="s">
        <v>17</v>
      </c>
      <c r="G9" s="18"/>
      <c r="H9" s="48"/>
      <c r="I9" s="48"/>
      <c r="J9" s="48"/>
      <c r="Y9" s="41">
        <v>1600.6</v>
      </c>
      <c r="Z9" s="42">
        <v>143</v>
      </c>
      <c r="AA9" s="43">
        <v>1643.9</v>
      </c>
      <c r="AB9" s="44">
        <v>142</v>
      </c>
    </row>
    <row r="10" spans="1:28" ht="15.75" thickBot="1" x14ac:dyDescent="0.2">
      <c r="A10" s="49" t="s">
        <v>10</v>
      </c>
      <c r="B10" s="6" t="s">
        <v>18</v>
      </c>
      <c r="C10" s="52"/>
      <c r="D10" s="15" t="s">
        <v>18</v>
      </c>
      <c r="E10" s="16"/>
      <c r="F10" s="17" t="s">
        <v>18</v>
      </c>
      <c r="G10" s="18"/>
      <c r="H10" s="48"/>
      <c r="I10" s="48"/>
      <c r="J10" s="48"/>
      <c r="Y10" s="43">
        <v>1643.9</v>
      </c>
      <c r="Z10" s="44">
        <v>142</v>
      </c>
      <c r="AA10" s="43">
        <v>1688.4</v>
      </c>
      <c r="AB10" s="44">
        <v>141</v>
      </c>
    </row>
    <row r="11" spans="1:28" ht="15.75" thickBot="1" x14ac:dyDescent="0.2">
      <c r="A11" s="49" t="s">
        <v>10</v>
      </c>
      <c r="B11" s="6" t="s">
        <v>19</v>
      </c>
      <c r="C11" s="52"/>
      <c r="D11" s="15" t="s">
        <v>19</v>
      </c>
      <c r="E11" s="16"/>
      <c r="F11" s="17" t="s">
        <v>19</v>
      </c>
      <c r="G11" s="18"/>
      <c r="H11" s="48"/>
      <c r="I11" s="48"/>
      <c r="J11" s="48"/>
      <c r="Y11" s="43">
        <v>1688.4</v>
      </c>
      <c r="Z11" s="44">
        <v>141</v>
      </c>
      <c r="AA11" s="43">
        <v>1734.3</v>
      </c>
      <c r="AB11" s="44">
        <v>140</v>
      </c>
    </row>
    <row r="12" spans="1:28" ht="15.75" thickBot="1" x14ac:dyDescent="0.2">
      <c r="A12" s="49" t="s">
        <v>10</v>
      </c>
      <c r="B12" s="7" t="s">
        <v>20</v>
      </c>
      <c r="C12" s="53"/>
      <c r="D12" s="23" t="s">
        <v>20</v>
      </c>
      <c r="E12" s="24"/>
      <c r="F12" s="25" t="s">
        <v>20</v>
      </c>
      <c r="G12" s="26"/>
      <c r="H12" s="48"/>
      <c r="I12" s="48"/>
      <c r="J12" s="48"/>
      <c r="Y12" s="43">
        <v>1734.3</v>
      </c>
      <c r="Z12" s="44">
        <v>140</v>
      </c>
      <c r="AA12" s="43">
        <v>1781.7</v>
      </c>
      <c r="AB12" s="44">
        <v>139</v>
      </c>
    </row>
    <row r="13" spans="1:28" ht="15.75" thickBot="1" x14ac:dyDescent="0.2">
      <c r="A13" s="48"/>
      <c r="B13" s="48"/>
      <c r="C13" s="48"/>
      <c r="D13" s="48"/>
      <c r="E13" s="48"/>
      <c r="F13" s="48"/>
      <c r="G13" s="48"/>
      <c r="H13" s="48"/>
      <c r="I13" s="48"/>
      <c r="J13" s="48"/>
      <c r="Y13" s="43">
        <v>1781.7</v>
      </c>
      <c r="Z13" s="44">
        <v>139</v>
      </c>
      <c r="AA13" s="41">
        <v>1830.5</v>
      </c>
      <c r="AB13" s="42">
        <v>138</v>
      </c>
    </row>
    <row r="14" spans="1:28" ht="15.75" thickBot="1" x14ac:dyDescent="0.2">
      <c r="A14" s="48"/>
      <c r="B14" s="56" t="s">
        <v>21</v>
      </c>
      <c r="C14" s="56"/>
      <c r="D14" s="56"/>
      <c r="E14" s="56"/>
      <c r="F14" s="56"/>
      <c r="G14" s="56"/>
      <c r="H14" s="56"/>
      <c r="I14" s="56"/>
      <c r="J14" s="56"/>
      <c r="Y14" s="41">
        <v>1830.5</v>
      </c>
      <c r="Z14" s="42">
        <v>138</v>
      </c>
      <c r="AA14" s="43">
        <v>1880.9</v>
      </c>
      <c r="AB14" s="44">
        <v>137</v>
      </c>
    </row>
    <row r="15" spans="1:28" ht="15.75" thickBot="1" x14ac:dyDescent="0.2">
      <c r="A15" s="48"/>
      <c r="B15" s="56" t="s">
        <v>22</v>
      </c>
      <c r="C15" s="56"/>
      <c r="D15" s="56"/>
      <c r="E15" s="56"/>
      <c r="F15" s="48"/>
      <c r="G15" s="56" t="s">
        <v>23</v>
      </c>
      <c r="H15" s="56"/>
      <c r="I15" s="56"/>
      <c r="J15" s="56"/>
      <c r="K15" s="3"/>
      <c r="L15" s="3"/>
      <c r="Y15" s="43">
        <v>1880.9</v>
      </c>
      <c r="Z15" s="44">
        <v>137</v>
      </c>
      <c r="AA15" s="43">
        <v>1932.8</v>
      </c>
      <c r="AB15" s="44">
        <v>136</v>
      </c>
    </row>
    <row r="16" spans="1:28" ht="15.75" thickBot="1" x14ac:dyDescent="0.2">
      <c r="A16" s="48"/>
      <c r="B16" s="48"/>
      <c r="C16" s="49" t="s">
        <v>10</v>
      </c>
      <c r="D16" s="48"/>
      <c r="E16" s="48"/>
      <c r="F16" s="48"/>
      <c r="G16" s="48"/>
      <c r="H16" s="49" t="s">
        <v>10</v>
      </c>
      <c r="I16" s="48"/>
      <c r="J16" s="48"/>
      <c r="K16" s="3"/>
      <c r="L16" s="3"/>
      <c r="Y16" s="43">
        <v>1932.8</v>
      </c>
      <c r="Z16" s="44">
        <v>136</v>
      </c>
      <c r="AA16" s="43">
        <v>1986.4</v>
      </c>
      <c r="AB16" s="44">
        <v>135</v>
      </c>
    </row>
    <row r="17" spans="2:28" ht="15.75" thickBot="1" x14ac:dyDescent="0.2">
      <c r="B17" s="27" t="s">
        <v>24</v>
      </c>
      <c r="C17" s="37" t="s">
        <v>25</v>
      </c>
      <c r="D17" s="28" t="s">
        <v>26</v>
      </c>
      <c r="E17" s="29" t="s">
        <v>27</v>
      </c>
      <c r="F17" s="48"/>
      <c r="G17" s="50" t="s">
        <v>24</v>
      </c>
      <c r="H17" s="11" t="s">
        <v>28</v>
      </c>
      <c r="I17" s="11" t="s">
        <v>29</v>
      </c>
      <c r="J17" s="51" t="s">
        <v>30</v>
      </c>
      <c r="M17" t="s">
        <v>31</v>
      </c>
      <c r="N17" t="s">
        <v>32</v>
      </c>
      <c r="Y17" s="43">
        <v>1986.4</v>
      </c>
      <c r="Z17" s="44">
        <v>135</v>
      </c>
      <c r="AA17" s="43">
        <v>2041.7</v>
      </c>
      <c r="AB17" s="44">
        <v>134</v>
      </c>
    </row>
    <row r="18" spans="2:28" ht="15.75" thickBot="1" x14ac:dyDescent="0.2">
      <c r="B18" s="30">
        <v>5</v>
      </c>
      <c r="C18" s="31"/>
      <c r="D18" s="68" t="e">
        <f>AVERAGE(C18:C26)</f>
        <v>#DIV/0!</v>
      </c>
      <c r="E18" s="71" t="e">
        <f>STDEVA(C18:C26)</f>
        <v>#DIV/0!</v>
      </c>
      <c r="F18" s="48"/>
      <c r="G18" s="6">
        <v>5</v>
      </c>
      <c r="H18" s="5"/>
      <c r="I18" s="5" t="e">
        <f>H18-$D$18</f>
        <v>#DIV/0!</v>
      </c>
      <c r="J18" s="75" t="e">
        <f>SLOPE(N18:N26,M18:M26)</f>
        <v>#DIV/0!</v>
      </c>
      <c r="M18">
        <f>LOG10(G18)</f>
        <v>0.69897000433601886</v>
      </c>
      <c r="N18" t="e">
        <f>LOG10(I18)</f>
        <v>#DIV/0!</v>
      </c>
      <c r="Y18" s="43">
        <v>2041.7</v>
      </c>
      <c r="Z18" s="44">
        <v>134</v>
      </c>
      <c r="AA18" s="43">
        <v>2098.6999999999998</v>
      </c>
      <c r="AB18" s="44">
        <v>133</v>
      </c>
    </row>
    <row r="19" spans="2:28" ht="15.75" thickBot="1" x14ac:dyDescent="0.2">
      <c r="B19" s="30">
        <v>7.5</v>
      </c>
      <c r="C19" s="31"/>
      <c r="D19" s="69"/>
      <c r="E19" s="72"/>
      <c r="F19" s="48"/>
      <c r="G19" s="6">
        <v>7.5</v>
      </c>
      <c r="H19" s="5"/>
      <c r="I19" s="5" t="e">
        <f t="shared" ref="I19:I26" si="10">H19-$D$18</f>
        <v>#DIV/0!</v>
      </c>
      <c r="J19" s="75"/>
      <c r="K19" s="1"/>
      <c r="M19">
        <f t="shared" ref="M19:M26" si="11">LOG10(G19)</f>
        <v>0.87506126339170009</v>
      </c>
      <c r="N19" t="e">
        <f t="shared" ref="N19:N26" si="12">LOG10(I19)</f>
        <v>#DIV/0!</v>
      </c>
      <c r="Y19" s="43">
        <v>2098.6999999999998</v>
      </c>
      <c r="Z19" s="44">
        <v>133</v>
      </c>
      <c r="AA19" s="43">
        <v>2157.6</v>
      </c>
      <c r="AB19" s="44">
        <v>132</v>
      </c>
    </row>
    <row r="20" spans="2:28" ht="15.75" thickBot="1" x14ac:dyDescent="0.2">
      <c r="B20" s="30">
        <v>10</v>
      </c>
      <c r="C20" s="31"/>
      <c r="D20" s="69"/>
      <c r="E20" s="72"/>
      <c r="F20" s="48"/>
      <c r="G20" s="6">
        <v>10</v>
      </c>
      <c r="H20" s="5"/>
      <c r="I20" s="5" t="e">
        <f t="shared" si="10"/>
        <v>#DIV/0!</v>
      </c>
      <c r="J20" s="75"/>
      <c r="M20">
        <f t="shared" si="11"/>
        <v>1</v>
      </c>
      <c r="N20" t="e">
        <f t="shared" si="12"/>
        <v>#DIV/0!</v>
      </c>
      <c r="Y20" s="43">
        <v>2157.6</v>
      </c>
      <c r="Z20" s="44">
        <v>132</v>
      </c>
      <c r="AA20" s="43">
        <v>2218.3000000000002</v>
      </c>
      <c r="AB20" s="44">
        <v>131</v>
      </c>
    </row>
    <row r="21" spans="2:28" ht="15.75" thickBot="1" x14ac:dyDescent="0.2">
      <c r="B21" s="30">
        <v>15</v>
      </c>
      <c r="C21" s="31"/>
      <c r="D21" s="69"/>
      <c r="E21" s="72"/>
      <c r="F21" s="48"/>
      <c r="G21" s="6">
        <v>15</v>
      </c>
      <c r="H21" s="5"/>
      <c r="I21" s="5" t="e">
        <f t="shared" si="10"/>
        <v>#DIV/0!</v>
      </c>
      <c r="J21" s="75"/>
      <c r="K21" s="1"/>
      <c r="M21">
        <f t="shared" si="11"/>
        <v>1.1760912590556813</v>
      </c>
      <c r="N21" t="e">
        <f t="shared" si="12"/>
        <v>#DIV/0!</v>
      </c>
      <c r="Y21" s="43">
        <v>2218.3000000000002</v>
      </c>
      <c r="Z21" s="44">
        <v>131</v>
      </c>
      <c r="AA21" s="43">
        <v>2281</v>
      </c>
      <c r="AB21" s="44">
        <v>130</v>
      </c>
    </row>
    <row r="22" spans="2:28" ht="15.75" thickBot="1" x14ac:dyDescent="0.2">
      <c r="B22" s="30">
        <v>20</v>
      </c>
      <c r="C22" s="31"/>
      <c r="D22" s="69"/>
      <c r="E22" s="72"/>
      <c r="F22" s="48"/>
      <c r="G22" s="6">
        <v>20</v>
      </c>
      <c r="H22" s="5"/>
      <c r="I22" s="5" t="e">
        <f t="shared" si="10"/>
        <v>#DIV/0!</v>
      </c>
      <c r="J22" s="75"/>
      <c r="M22">
        <f t="shared" si="11"/>
        <v>1.3010299956639813</v>
      </c>
      <c r="N22" t="e">
        <f t="shared" si="12"/>
        <v>#DIV/0!</v>
      </c>
      <c r="Y22" s="43">
        <v>2281</v>
      </c>
      <c r="Z22" s="44">
        <v>130</v>
      </c>
      <c r="AA22" s="43">
        <v>2345.8000000000002</v>
      </c>
      <c r="AB22" s="44">
        <v>129</v>
      </c>
    </row>
    <row r="23" spans="2:28" ht="15.75" thickBot="1" x14ac:dyDescent="0.2">
      <c r="B23" s="30">
        <v>25</v>
      </c>
      <c r="C23" s="31"/>
      <c r="D23" s="69"/>
      <c r="E23" s="72"/>
      <c r="F23" s="48"/>
      <c r="G23" s="6">
        <v>25</v>
      </c>
      <c r="H23" s="5"/>
      <c r="I23" s="5" t="e">
        <f t="shared" si="10"/>
        <v>#DIV/0!</v>
      </c>
      <c r="J23" s="75"/>
      <c r="M23">
        <f t="shared" si="11"/>
        <v>1.3979400086720377</v>
      </c>
      <c r="N23" t="e">
        <f t="shared" si="12"/>
        <v>#DIV/0!</v>
      </c>
      <c r="Y23" s="43">
        <v>2345.8000000000002</v>
      </c>
      <c r="Z23" s="44">
        <v>129</v>
      </c>
      <c r="AA23" s="41">
        <v>2412.6</v>
      </c>
      <c r="AB23" s="42">
        <v>128</v>
      </c>
    </row>
    <row r="24" spans="2:28" ht="15.75" thickBot="1" x14ac:dyDescent="0.2">
      <c r="B24" s="30">
        <v>30</v>
      </c>
      <c r="C24" s="31"/>
      <c r="D24" s="69"/>
      <c r="E24" s="72"/>
      <c r="F24" s="48"/>
      <c r="G24" s="6">
        <v>30</v>
      </c>
      <c r="H24" s="5"/>
      <c r="I24" s="5" t="e">
        <f t="shared" si="10"/>
        <v>#DIV/0!</v>
      </c>
      <c r="J24" s="75"/>
      <c r="M24">
        <f t="shared" si="11"/>
        <v>1.4771212547196624</v>
      </c>
      <c r="N24" t="e">
        <f t="shared" si="12"/>
        <v>#DIV/0!</v>
      </c>
      <c r="Y24" s="41">
        <v>2412.6</v>
      </c>
      <c r="Z24" s="42">
        <v>128</v>
      </c>
      <c r="AA24" s="43">
        <v>2481.6999999999998</v>
      </c>
      <c r="AB24" s="44">
        <v>127</v>
      </c>
    </row>
    <row r="25" spans="2:28" ht="15.75" thickBot="1" x14ac:dyDescent="0.2">
      <c r="B25" s="30">
        <v>35</v>
      </c>
      <c r="C25" s="31"/>
      <c r="D25" s="69"/>
      <c r="E25" s="72"/>
      <c r="F25" s="48"/>
      <c r="G25" s="6">
        <v>35</v>
      </c>
      <c r="H25" s="5"/>
      <c r="I25" s="5" t="e">
        <f>H25-$D$18</f>
        <v>#DIV/0!</v>
      </c>
      <c r="J25" s="75"/>
      <c r="M25">
        <f t="shared" si="11"/>
        <v>1.5440680443502757</v>
      </c>
      <c r="N25" t="e">
        <f t="shared" si="12"/>
        <v>#DIV/0!</v>
      </c>
      <c r="Y25" s="43">
        <v>2481.6999999999998</v>
      </c>
      <c r="Z25" s="44">
        <v>127</v>
      </c>
      <c r="AA25" s="43">
        <v>2553</v>
      </c>
      <c r="AB25" s="44">
        <v>126</v>
      </c>
    </row>
    <row r="26" spans="2:28" ht="15.75" thickBot="1" x14ac:dyDescent="0.2">
      <c r="B26" s="32">
        <v>40</v>
      </c>
      <c r="C26" s="33"/>
      <c r="D26" s="70"/>
      <c r="E26" s="73"/>
      <c r="F26" s="48"/>
      <c r="G26" s="7">
        <v>40</v>
      </c>
      <c r="H26" s="34"/>
      <c r="I26" s="34" t="e">
        <f t="shared" si="10"/>
        <v>#DIV/0!</v>
      </c>
      <c r="J26" s="76"/>
      <c r="M26">
        <f t="shared" si="11"/>
        <v>1.6020599913279623</v>
      </c>
      <c r="N26" t="e">
        <f t="shared" si="12"/>
        <v>#DIV/0!</v>
      </c>
      <c r="Y26" s="43">
        <v>2553</v>
      </c>
      <c r="Z26" s="44">
        <v>126</v>
      </c>
      <c r="AA26" s="42">
        <v>2626.6</v>
      </c>
      <c r="AB26" s="42">
        <v>125</v>
      </c>
    </row>
    <row r="27" spans="2:28" ht="15.75" thickBot="1" x14ac:dyDescent="0.2">
      <c r="B27" s="48"/>
      <c r="C27" s="48"/>
      <c r="D27" s="48"/>
      <c r="E27" s="48"/>
      <c r="F27" s="48"/>
      <c r="G27" s="48"/>
      <c r="H27" s="48"/>
      <c r="I27" s="48"/>
      <c r="J27" s="48"/>
      <c r="Y27" s="42">
        <v>2626.6</v>
      </c>
      <c r="Z27" s="42">
        <v>125</v>
      </c>
      <c r="AA27" s="44">
        <v>2702.7</v>
      </c>
      <c r="AB27" s="44">
        <v>124</v>
      </c>
    </row>
    <row r="28" spans="2:28" ht="15.75" thickBot="1" x14ac:dyDescent="0.2">
      <c r="B28" s="56" t="s">
        <v>33</v>
      </c>
      <c r="C28" s="56"/>
      <c r="D28" s="56"/>
      <c r="E28" s="56"/>
      <c r="F28" s="56"/>
      <c r="G28" s="56"/>
      <c r="H28" s="56"/>
      <c r="I28" s="56"/>
      <c r="J28" s="56"/>
      <c r="Y28" s="44">
        <v>2702.7</v>
      </c>
      <c r="Z28" s="44">
        <v>124</v>
      </c>
      <c r="AA28" s="44">
        <v>2781.3</v>
      </c>
      <c r="AB28" s="44">
        <v>123</v>
      </c>
    </row>
    <row r="29" spans="2:28" ht="15.75" thickBot="1" x14ac:dyDescent="0.2">
      <c r="B29" s="48"/>
      <c r="C29" s="48"/>
      <c r="D29" s="48"/>
      <c r="E29" s="49" t="s">
        <v>10</v>
      </c>
      <c r="F29" s="48"/>
      <c r="G29" s="49" t="s">
        <v>10</v>
      </c>
      <c r="H29" s="48"/>
      <c r="I29" s="48"/>
      <c r="J29" s="48"/>
      <c r="T29" s="40" t="s">
        <v>34</v>
      </c>
      <c r="U29" t="s">
        <v>35</v>
      </c>
      <c r="V29" s="40" t="s">
        <v>34</v>
      </c>
      <c r="W29" t="s">
        <v>35</v>
      </c>
      <c r="Y29" s="44">
        <v>2781.3</v>
      </c>
      <c r="Z29" s="44">
        <v>123</v>
      </c>
      <c r="AA29" s="44">
        <v>2862.5</v>
      </c>
      <c r="AB29" s="44">
        <v>122</v>
      </c>
    </row>
    <row r="30" spans="2:28" ht="15.75" thickBot="1" x14ac:dyDescent="0.2">
      <c r="B30" s="12" t="s">
        <v>36</v>
      </c>
      <c r="C30" s="12">
        <f>4.5*10^-3</f>
        <v>4.5000000000000005E-3</v>
      </c>
      <c r="D30" s="36" t="s">
        <v>37</v>
      </c>
      <c r="E30" s="36"/>
      <c r="F30" s="35" t="s">
        <v>38</v>
      </c>
      <c r="G30" s="12"/>
      <c r="H30" s="48"/>
      <c r="I30"/>
      <c r="J30" s="48"/>
      <c r="M30" s="57" t="s">
        <v>39</v>
      </c>
      <c r="N30" s="58"/>
      <c r="O30" s="57" t="s">
        <v>40</v>
      </c>
      <c r="P30" s="58"/>
      <c r="Q30" s="57" t="s">
        <v>41</v>
      </c>
      <c r="R30" s="58"/>
      <c r="T30">
        <v>0</v>
      </c>
      <c r="U30">
        <v>200</v>
      </c>
      <c r="V30" s="40">
        <v>1</v>
      </c>
      <c r="W30">
        <v>300</v>
      </c>
      <c r="Y30" s="44">
        <v>2862.5</v>
      </c>
      <c r="Z30" s="44">
        <v>122</v>
      </c>
      <c r="AA30" s="44">
        <v>2946.5</v>
      </c>
      <c r="AB30" s="44">
        <v>121</v>
      </c>
    </row>
    <row r="31" spans="2:28" ht="15.75" thickBot="1" x14ac:dyDescent="0.2">
      <c r="B31" s="49" t="s">
        <v>10</v>
      </c>
      <c r="C31" s="49" t="s">
        <v>10</v>
      </c>
      <c r="D31" s="49" t="s">
        <v>10</v>
      </c>
      <c r="E31" s="49" t="s">
        <v>42</v>
      </c>
      <c r="F31" s="49" t="s">
        <v>42</v>
      </c>
      <c r="G31" s="49" t="s">
        <v>42</v>
      </c>
      <c r="H31" s="47"/>
      <c r="I31" s="48"/>
      <c r="J31" s="48"/>
      <c r="M31" s="39" t="s">
        <v>43</v>
      </c>
      <c r="N31" s="38" t="s">
        <v>44</v>
      </c>
      <c r="O31" s="39" t="s">
        <v>43</v>
      </c>
      <c r="P31" s="38" t="s">
        <v>44</v>
      </c>
      <c r="Q31" s="39" t="s">
        <v>43</v>
      </c>
      <c r="R31" s="38" t="s">
        <v>44</v>
      </c>
      <c r="T31" s="40">
        <v>1</v>
      </c>
      <c r="U31">
        <v>300</v>
      </c>
      <c r="V31" s="40">
        <v>1.43</v>
      </c>
      <c r="W31">
        <v>400</v>
      </c>
      <c r="Y31" s="44">
        <v>2946.5</v>
      </c>
      <c r="Z31" s="44">
        <v>121</v>
      </c>
      <c r="AA31" s="44">
        <v>3033.3</v>
      </c>
      <c r="AB31" s="44">
        <v>120</v>
      </c>
    </row>
    <row r="32" spans="2:28" ht="15.75" thickBot="1" x14ac:dyDescent="0.2">
      <c r="B32" s="48" t="s">
        <v>45</v>
      </c>
      <c r="C32" s="48" t="s">
        <v>46</v>
      </c>
      <c r="D32" s="48" t="s">
        <v>28</v>
      </c>
      <c r="E32" s="48" t="s">
        <v>47</v>
      </c>
      <c r="F32" s="48" t="s">
        <v>44</v>
      </c>
      <c r="G32" s="48" t="s">
        <v>43</v>
      </c>
      <c r="H32" s="46" t="s">
        <v>30</v>
      </c>
      <c r="I32" s="48" t="s">
        <v>24</v>
      </c>
      <c r="J32" t="s">
        <v>48</v>
      </c>
      <c r="M32" s="8" t="e">
        <f>VLOOKUP(M33,$T$31:$U$64,1)</f>
        <v>#DIV/0!</v>
      </c>
      <c r="N32" s="8" t="e">
        <f>VLOOKUP(M33,$T$31:$U$64,2)</f>
        <v>#DIV/0!</v>
      </c>
      <c r="O32" s="8" t="e">
        <f>VLOOKUP(O33,$T$31:$U$64,1)</f>
        <v>#DIV/0!</v>
      </c>
      <c r="P32" s="8" t="e">
        <f>VLOOKUP(O33,$T$31:$U$64,2)</f>
        <v>#DIV/0!</v>
      </c>
      <c r="Q32" s="8" t="e">
        <f>VLOOKUP(Q33,$T$31:$U$64,1)</f>
        <v>#DIV/0!</v>
      </c>
      <c r="R32" s="8" t="e">
        <f>VLOOKUP(Q33,$T$31:$U$64,2)</f>
        <v>#DIV/0!</v>
      </c>
      <c r="T32" s="40">
        <v>1.43</v>
      </c>
      <c r="U32">
        <v>400</v>
      </c>
      <c r="V32" s="40">
        <v>1.87</v>
      </c>
      <c r="W32">
        <v>500</v>
      </c>
      <c r="Y32" s="44">
        <v>3033.3</v>
      </c>
      <c r="Z32" s="44">
        <v>120</v>
      </c>
      <c r="AA32" s="42">
        <v>3123</v>
      </c>
      <c r="AB32" s="42">
        <v>119</v>
      </c>
    </row>
    <row r="33" spans="5:28" ht="15.75" thickBot="1" x14ac:dyDescent="0.2">
      <c r="E33" s="48" t="e">
        <f>B33/C33</f>
        <v>#DIV/0!</v>
      </c>
      <c r="F33" s="48" t="e">
        <f>N33</f>
        <v>#DIV/0!</v>
      </c>
      <c r="G33" s="48" t="e">
        <f>E33/$G$30</f>
        <v>#DIV/0!</v>
      </c>
      <c r="H33" s="55" t="e">
        <f>SLOPE(J33:J41,I33:I41)</f>
        <v>#NUM!</v>
      </c>
      <c r="I33" s="48" t="e">
        <f>LOG10(F33)</f>
        <v>#DIV/0!</v>
      </c>
      <c r="J33" t="e">
        <f>LOG10(D33)</f>
        <v>#NUM!</v>
      </c>
      <c r="M33" s="8" t="e">
        <f>G33</f>
        <v>#DIV/0!</v>
      </c>
      <c r="N33" s="8" t="e">
        <f>N34-((N34-N32)*(M34-M33)/(M34-M32))</f>
        <v>#DIV/0!</v>
      </c>
      <c r="O33" s="8" t="e">
        <f>G34</f>
        <v>#DIV/0!</v>
      </c>
      <c r="P33" s="8" t="e">
        <f t="shared" ref="P33" si="13">P34-((P34-P32)*(O34-O33)/(O34-O32))</f>
        <v>#DIV/0!</v>
      </c>
      <c r="Q33" s="8" t="e">
        <f>G35</f>
        <v>#DIV/0!</v>
      </c>
      <c r="R33" s="8" t="e">
        <f t="shared" ref="R33" si="14">R34-((R34-R32)*(Q34-Q33)/(Q34-Q32))</f>
        <v>#DIV/0!</v>
      </c>
      <c r="T33" s="40">
        <v>1.87</v>
      </c>
      <c r="U33">
        <v>500</v>
      </c>
      <c r="V33" s="40">
        <v>2.34</v>
      </c>
      <c r="W33">
        <v>600</v>
      </c>
      <c r="Y33" s="42">
        <v>3123</v>
      </c>
      <c r="Z33" s="42">
        <v>119</v>
      </c>
      <c r="AA33" s="44">
        <v>3215.8</v>
      </c>
      <c r="AB33" s="44">
        <v>118</v>
      </c>
    </row>
    <row r="34" spans="5:28" ht="15.75" thickBot="1" x14ac:dyDescent="0.2">
      <c r="E34" s="48" t="e">
        <f t="shared" ref="E34:E41" si="15">B34/C34</f>
        <v>#DIV/0!</v>
      </c>
      <c r="F34" s="48" t="e">
        <f>P33</f>
        <v>#DIV/0!</v>
      </c>
      <c r="G34" s="48" t="e">
        <f>E34/$G$30</f>
        <v>#DIV/0!</v>
      </c>
      <c r="H34" s="56"/>
      <c r="I34" s="48" t="e">
        <f>LOG10(F34)</f>
        <v>#DIV/0!</v>
      </c>
      <c r="J34" t="e">
        <f>LOG10(D34)</f>
        <v>#NUM!</v>
      </c>
      <c r="M34" s="8" t="e">
        <f>VLOOKUP(M33,$T$30:$W$64,3,TRUE)</f>
        <v>#DIV/0!</v>
      </c>
      <c r="N34" s="8" t="e">
        <f>VLOOKUP(M33,$T$30:$W$64,4,TRUE)</f>
        <v>#DIV/0!</v>
      </c>
      <c r="O34" s="8" t="e">
        <f t="shared" ref="O34" si="16">VLOOKUP(O33,$T$30:$W$64,3,TRUE)</f>
        <v>#DIV/0!</v>
      </c>
      <c r="P34" s="8" t="e">
        <f t="shared" ref="P34:R34" si="17">VLOOKUP(O33,$T$30:$W$64,4,TRUE)</f>
        <v>#DIV/0!</v>
      </c>
      <c r="Q34" s="8" t="e">
        <f t="shared" ref="Q34" si="18">VLOOKUP(Q33,$T$30:$W$64,3,TRUE)</f>
        <v>#DIV/0!</v>
      </c>
      <c r="R34" s="8" t="e">
        <f t="shared" ref="R34" si="19">VLOOKUP(Q33,$T$30:$W$64,4,TRUE)</f>
        <v>#DIV/0!</v>
      </c>
      <c r="T34" s="40">
        <v>2.34</v>
      </c>
      <c r="U34">
        <v>600</v>
      </c>
      <c r="V34" s="40">
        <v>2.85</v>
      </c>
      <c r="W34">
        <v>700</v>
      </c>
      <c r="Y34" s="44">
        <v>3215.8</v>
      </c>
      <c r="Z34" s="44">
        <v>118</v>
      </c>
      <c r="AA34" s="44">
        <v>3311.8</v>
      </c>
      <c r="AB34" s="44">
        <v>117</v>
      </c>
    </row>
    <row r="35" spans="5:28" ht="15.75" thickBot="1" x14ac:dyDescent="0.2">
      <c r="E35" s="48" t="e">
        <f t="shared" si="15"/>
        <v>#DIV/0!</v>
      </c>
      <c r="F35" s="48" t="e">
        <f>R33</f>
        <v>#DIV/0!</v>
      </c>
      <c r="G35" s="48" t="e">
        <f>E35/$G$30</f>
        <v>#DIV/0!</v>
      </c>
      <c r="H35" s="56"/>
      <c r="I35" s="48" t="e">
        <f>LOG10(F35)</f>
        <v>#DIV/0!</v>
      </c>
      <c r="J35" t="e">
        <f>LOG10(D35)</f>
        <v>#NUM!</v>
      </c>
      <c r="M35" s="57" t="s">
        <v>49</v>
      </c>
      <c r="N35" s="58"/>
      <c r="O35" s="57" t="s">
        <v>40</v>
      </c>
      <c r="P35" s="58"/>
      <c r="Q35" s="57" t="s">
        <v>41</v>
      </c>
      <c r="R35" s="58"/>
      <c r="T35" s="40">
        <v>2.85</v>
      </c>
      <c r="U35">
        <v>700</v>
      </c>
      <c r="V35" s="40">
        <v>3.36</v>
      </c>
      <c r="W35">
        <v>800</v>
      </c>
      <c r="Y35" s="44">
        <v>3311.8</v>
      </c>
      <c r="Z35" s="44">
        <v>117</v>
      </c>
      <c r="AA35" s="44">
        <v>3411</v>
      </c>
      <c r="AB35" s="44">
        <v>116</v>
      </c>
    </row>
    <row r="36" spans="5:28" ht="15.75" thickBot="1" x14ac:dyDescent="0.2">
      <c r="E36" s="48" t="e">
        <f t="shared" si="15"/>
        <v>#DIV/0!</v>
      </c>
      <c r="F36" s="48" t="e">
        <f>N38</f>
        <v>#DIV/0!</v>
      </c>
      <c r="G36" s="48" t="e">
        <f>E36/$G$30</f>
        <v>#DIV/0!</v>
      </c>
      <c r="H36" s="56"/>
      <c r="I36" s="48" t="e">
        <f>LOG10(F36)</f>
        <v>#DIV/0!</v>
      </c>
      <c r="J36" t="e">
        <f>LOG10(D36)</f>
        <v>#NUM!</v>
      </c>
      <c r="M36" s="39" t="s">
        <v>50</v>
      </c>
      <c r="N36" s="38" t="s">
        <v>44</v>
      </c>
      <c r="O36" s="39" t="s">
        <v>50</v>
      </c>
      <c r="P36" s="38" t="s">
        <v>44</v>
      </c>
      <c r="Q36" s="39" t="s">
        <v>50</v>
      </c>
      <c r="R36" s="38" t="s">
        <v>44</v>
      </c>
      <c r="T36" s="40">
        <v>3.36</v>
      </c>
      <c r="U36">
        <v>800</v>
      </c>
      <c r="V36" s="40">
        <v>3.88</v>
      </c>
      <c r="W36">
        <v>900</v>
      </c>
      <c r="Y36" s="44">
        <v>3411</v>
      </c>
      <c r="Z36" s="44">
        <v>116</v>
      </c>
      <c r="AA36" s="44">
        <v>3513.6</v>
      </c>
      <c r="AB36" s="44">
        <v>115</v>
      </c>
    </row>
    <row r="37" spans="5:28" ht="15.75" thickBot="1" x14ac:dyDescent="0.2">
      <c r="E37" s="48" t="e">
        <f t="shared" si="15"/>
        <v>#DIV/0!</v>
      </c>
      <c r="F37" s="48" t="e">
        <f>P38</f>
        <v>#DIV/0!</v>
      </c>
      <c r="G37" s="48" t="e">
        <f>E37/$G$30</f>
        <v>#DIV/0!</v>
      </c>
      <c r="H37" s="56"/>
      <c r="I37" s="48" t="e">
        <f>LOG10(F37)</f>
        <v>#DIV/0!</v>
      </c>
      <c r="J37" t="e">
        <f>LOG10(D37)</f>
        <v>#NUM!</v>
      </c>
      <c r="M37" s="8" t="e">
        <f>VLOOKUP(M38,$T$31:$U$64,1)</f>
        <v>#DIV/0!</v>
      </c>
      <c r="N37" s="8" t="e">
        <f>VLOOKUP(M38,$T$31:$U$64,2)</f>
        <v>#DIV/0!</v>
      </c>
      <c r="O37" s="8" t="e">
        <f>VLOOKUP(O38,$T$31:$U$64,1)</f>
        <v>#DIV/0!</v>
      </c>
      <c r="P37" s="8" t="e">
        <f>VLOOKUP(O38,$T$31:$U$64,2)</f>
        <v>#DIV/0!</v>
      </c>
      <c r="Q37" s="8" t="e">
        <f>VLOOKUP(Q38,$T$31:$U$64,1)</f>
        <v>#DIV/0!</v>
      </c>
      <c r="R37" s="8" t="e">
        <f>VLOOKUP(Q38,$T$31:$U$64,2)</f>
        <v>#DIV/0!</v>
      </c>
      <c r="T37" s="40">
        <v>3.88</v>
      </c>
      <c r="U37">
        <v>900</v>
      </c>
      <c r="V37" s="40">
        <v>4.41</v>
      </c>
      <c r="W37">
        <v>1000</v>
      </c>
      <c r="Y37" s="44">
        <v>3513.6</v>
      </c>
      <c r="Z37" s="44">
        <v>115</v>
      </c>
      <c r="AA37" s="42">
        <v>3619.8</v>
      </c>
      <c r="AB37" s="42">
        <v>114</v>
      </c>
    </row>
    <row r="38" spans="5:28" ht="15.75" thickBot="1" x14ac:dyDescent="0.2">
      <c r="E38" s="48" t="e">
        <f t="shared" si="15"/>
        <v>#DIV/0!</v>
      </c>
      <c r="F38" s="48" t="e">
        <f>R38</f>
        <v>#DIV/0!</v>
      </c>
      <c r="G38" s="48" t="e">
        <f>E38/$G$30</f>
        <v>#DIV/0!</v>
      </c>
      <c r="H38" s="56"/>
      <c r="I38" s="48" t="e">
        <f>LOG10(F38)</f>
        <v>#DIV/0!</v>
      </c>
      <c r="J38" t="e">
        <f>LOG10(D38)</f>
        <v>#NUM!</v>
      </c>
      <c r="M38" s="8" t="e">
        <f>G36</f>
        <v>#DIV/0!</v>
      </c>
      <c r="N38" s="8" t="e">
        <f>N39-((N39-N37)*(M39-M38)/(M39-M37))</f>
        <v>#DIV/0!</v>
      </c>
      <c r="O38" s="8" t="e">
        <f>G37</f>
        <v>#DIV/0!</v>
      </c>
      <c r="P38" s="8" t="e">
        <f t="shared" ref="P38" si="20">P39-((P39-P37)*(O39-O38)/(O39-O37))</f>
        <v>#DIV/0!</v>
      </c>
      <c r="Q38" s="8" t="e">
        <f>G38</f>
        <v>#DIV/0!</v>
      </c>
      <c r="R38" s="8" t="e">
        <f t="shared" ref="R38" si="21">R39-((R39-R37)*(Q39-Q38)/(Q39-Q37))</f>
        <v>#DIV/0!</v>
      </c>
      <c r="T38" s="40">
        <v>4.41</v>
      </c>
      <c r="U38">
        <v>1000</v>
      </c>
      <c r="V38" s="40">
        <v>4.95</v>
      </c>
      <c r="W38">
        <v>1100</v>
      </c>
      <c r="Y38" s="42">
        <v>3619.8</v>
      </c>
      <c r="Z38" s="42">
        <v>114</v>
      </c>
      <c r="AA38" s="44">
        <v>3729.7</v>
      </c>
      <c r="AB38" s="44">
        <v>113</v>
      </c>
    </row>
    <row r="39" spans="5:28" ht="15.75" thickBot="1" x14ac:dyDescent="0.2">
      <c r="E39" s="48" t="e">
        <f t="shared" si="15"/>
        <v>#DIV/0!</v>
      </c>
      <c r="F39" s="48" t="e">
        <f>N43</f>
        <v>#DIV/0!</v>
      </c>
      <c r="G39" s="48" t="e">
        <f>E39/$G$30</f>
        <v>#DIV/0!</v>
      </c>
      <c r="H39" s="56"/>
      <c r="I39" s="48" t="e">
        <f>LOG10(F39)</f>
        <v>#DIV/0!</v>
      </c>
      <c r="J39" t="e">
        <f>LOG10(D39)</f>
        <v>#NUM!</v>
      </c>
      <c r="M39" s="8" t="e">
        <f>VLOOKUP(M38,$T$30:$W$64,3,TRUE)</f>
        <v>#DIV/0!</v>
      </c>
      <c r="N39" s="8" t="e">
        <f>VLOOKUP(M38,$T$30:$W$64,4,TRUE)</f>
        <v>#DIV/0!</v>
      </c>
      <c r="O39" s="8" t="e">
        <f t="shared" ref="O39" si="22">VLOOKUP(O38,$T$30:$W$64,3,TRUE)</f>
        <v>#DIV/0!</v>
      </c>
      <c r="P39" s="8" t="e">
        <f t="shared" ref="P39:R39" si="23">VLOOKUP(O38,$T$30:$W$64,4,TRUE)</f>
        <v>#DIV/0!</v>
      </c>
      <c r="Q39" s="8" t="e">
        <f t="shared" ref="Q39" si="24">VLOOKUP(Q38,$T$30:$W$64,3,TRUE)</f>
        <v>#DIV/0!</v>
      </c>
      <c r="R39" s="8" t="e">
        <f t="shared" ref="R39" si="25">VLOOKUP(Q38,$T$30:$W$64,4,TRUE)</f>
        <v>#DIV/0!</v>
      </c>
      <c r="T39" s="40">
        <v>4.95</v>
      </c>
      <c r="U39">
        <v>1100</v>
      </c>
      <c r="V39" s="40">
        <v>5.48</v>
      </c>
      <c r="W39">
        <v>1200</v>
      </c>
      <c r="Y39" s="44">
        <v>3729.7</v>
      </c>
      <c r="Z39" s="44">
        <v>113</v>
      </c>
      <c r="AA39" s="44">
        <v>3843.4</v>
      </c>
      <c r="AB39" s="44">
        <v>112</v>
      </c>
    </row>
    <row r="40" spans="5:28" ht="15.75" thickBot="1" x14ac:dyDescent="0.2">
      <c r="E40" s="48" t="e">
        <f t="shared" si="15"/>
        <v>#DIV/0!</v>
      </c>
      <c r="F40" s="48" t="e">
        <f>P43</f>
        <v>#DIV/0!</v>
      </c>
      <c r="G40" s="48" t="e">
        <f>E40/$G$30</f>
        <v>#DIV/0!</v>
      </c>
      <c r="H40" s="56"/>
      <c r="I40" s="48" t="e">
        <f>LOG10(F40)</f>
        <v>#DIV/0!</v>
      </c>
      <c r="J40" t="e">
        <f>LOG10(D40)</f>
        <v>#NUM!</v>
      </c>
      <c r="M40" s="57" t="s">
        <v>39</v>
      </c>
      <c r="N40" s="58"/>
      <c r="O40" s="57" t="s">
        <v>40</v>
      </c>
      <c r="P40" s="58"/>
      <c r="Q40" s="57" t="s">
        <v>41</v>
      </c>
      <c r="R40" s="58"/>
      <c r="T40" s="40">
        <v>5.48</v>
      </c>
      <c r="U40">
        <v>1200</v>
      </c>
      <c r="V40" s="40">
        <v>6.03</v>
      </c>
      <c r="W40">
        <v>1300</v>
      </c>
      <c r="Y40" s="44">
        <v>3843.4</v>
      </c>
      <c r="Z40" s="44">
        <v>112</v>
      </c>
      <c r="AA40" s="44">
        <v>3961.1</v>
      </c>
      <c r="AB40" s="44">
        <v>111</v>
      </c>
    </row>
    <row r="41" spans="5:28" ht="15.75" thickBot="1" x14ac:dyDescent="0.2">
      <c r="E41" s="48" t="e">
        <f t="shared" si="15"/>
        <v>#DIV/0!</v>
      </c>
      <c r="F41" s="48" t="e">
        <f>R43</f>
        <v>#DIV/0!</v>
      </c>
      <c r="G41" s="48" t="e">
        <f>E41/$G$30</f>
        <v>#DIV/0!</v>
      </c>
      <c r="H41" s="56"/>
      <c r="I41" s="48" t="e">
        <f>LOG10(F41)</f>
        <v>#DIV/0!</v>
      </c>
      <c r="J41" t="e">
        <f>LOG10(D41)</f>
        <v>#NUM!</v>
      </c>
      <c r="M41" s="39" t="s">
        <v>51</v>
      </c>
      <c r="N41" s="38" t="s">
        <v>44</v>
      </c>
      <c r="O41" s="39" t="s">
        <v>51</v>
      </c>
      <c r="P41" s="38" t="s">
        <v>44</v>
      </c>
      <c r="Q41" s="39" t="s">
        <v>51</v>
      </c>
      <c r="R41" s="38" t="s">
        <v>44</v>
      </c>
      <c r="T41" s="40">
        <v>6.03</v>
      </c>
      <c r="U41">
        <v>1300</v>
      </c>
      <c r="V41" s="40">
        <v>6.58</v>
      </c>
      <c r="W41">
        <v>1400</v>
      </c>
      <c r="Y41" s="44">
        <v>3961.1</v>
      </c>
      <c r="Z41" s="44">
        <v>111</v>
      </c>
      <c r="AA41" s="44">
        <v>4082.9</v>
      </c>
      <c r="AB41" s="44">
        <v>110</v>
      </c>
    </row>
    <row r="42" spans="5:28" ht="15.75" thickBot="1" x14ac:dyDescent="0.2">
      <c r="E42" s="48"/>
      <c r="F42" s="48"/>
      <c r="G42" s="48"/>
      <c r="H42" s="48"/>
      <c r="I42" s="48"/>
      <c r="J42" s="48"/>
      <c r="M42" s="8" t="e">
        <f>VLOOKUP(M43,$T$31:$U$64,1)</f>
        <v>#DIV/0!</v>
      </c>
      <c r="N42" s="8" t="e">
        <f>VLOOKUP(M43,$T$31:$U$64,2)</f>
        <v>#DIV/0!</v>
      </c>
      <c r="O42" s="8" t="e">
        <f>VLOOKUP(O43,$T$31:$U$64,1)</f>
        <v>#DIV/0!</v>
      </c>
      <c r="P42" s="8" t="e">
        <f>VLOOKUP(O43,$T$31:$U$64,2)</f>
        <v>#DIV/0!</v>
      </c>
      <c r="Q42" s="8" t="e">
        <f>VLOOKUP(Q43,$T$31:$U$64,1)</f>
        <v>#DIV/0!</v>
      </c>
      <c r="R42" s="8" t="e">
        <f>VLOOKUP(Q43,$T$31:$U$64,2)</f>
        <v>#DIV/0!</v>
      </c>
      <c r="T42" s="40">
        <v>6.58</v>
      </c>
      <c r="U42">
        <v>1400</v>
      </c>
      <c r="V42" s="40">
        <v>7.14</v>
      </c>
      <c r="W42">
        <v>1500</v>
      </c>
      <c r="Y42" s="44">
        <v>4082.9</v>
      </c>
      <c r="Z42" s="44">
        <v>110</v>
      </c>
      <c r="AA42" s="44">
        <v>4209.1000000000004</v>
      </c>
      <c r="AB42" s="44">
        <v>109</v>
      </c>
    </row>
    <row r="43" spans="5:28" ht="15.75" thickBot="1" x14ac:dyDescent="0.2">
      <c r="E43" s="48"/>
      <c r="F43" s="48"/>
      <c r="G43" s="48"/>
      <c r="H43" s="48"/>
      <c r="I43" s="48"/>
      <c r="J43" s="48"/>
      <c r="M43" s="8" t="e">
        <f>G39</f>
        <v>#DIV/0!</v>
      </c>
      <c r="N43" s="8" t="e">
        <f t="shared" ref="N43" si="26">N44-((N44-N42)*(M44-M43)/(M44-M42))</f>
        <v>#DIV/0!</v>
      </c>
      <c r="O43" s="8" t="e">
        <f>G40</f>
        <v>#DIV/0!</v>
      </c>
      <c r="P43" s="8" t="e">
        <f t="shared" ref="P43" si="27">P44-((P44-P42)*(O44-O43)/(O44-O42))</f>
        <v>#DIV/0!</v>
      </c>
      <c r="Q43" s="8" t="e">
        <f>G41</f>
        <v>#DIV/0!</v>
      </c>
      <c r="R43" s="8" t="e">
        <f t="shared" ref="R43" si="28">R44-((R44-R42)*(Q44-Q43)/(Q44-Q42))</f>
        <v>#DIV/0!</v>
      </c>
      <c r="T43" s="40">
        <v>7.14</v>
      </c>
      <c r="U43">
        <v>1500</v>
      </c>
      <c r="V43" s="40">
        <v>7.71</v>
      </c>
      <c r="W43">
        <v>1600</v>
      </c>
      <c r="Y43" s="44">
        <v>4209.1000000000004</v>
      </c>
      <c r="Z43" s="44">
        <v>109</v>
      </c>
      <c r="AA43" s="44">
        <v>4339.7</v>
      </c>
      <c r="AB43" s="44">
        <v>108</v>
      </c>
    </row>
    <row r="44" spans="5:28" ht="15.75" thickBot="1" x14ac:dyDescent="0.2">
      <c r="E44" s="48"/>
      <c r="F44" s="48"/>
      <c r="G44" s="48"/>
      <c r="H44" s="48"/>
      <c r="I44" s="48"/>
      <c r="J44" s="48"/>
      <c r="M44" s="8" t="e">
        <f>VLOOKUP(M43,$T$30:$W$64,3,TRUE)</f>
        <v>#DIV/0!</v>
      </c>
      <c r="N44" s="8" t="e">
        <f>VLOOKUP(M43,$T$30:$W$64,4,TRUE)</f>
        <v>#DIV/0!</v>
      </c>
      <c r="O44" s="8" t="e">
        <f t="shared" ref="O44" si="29">VLOOKUP(O43,$T$30:$W$64,3,TRUE)</f>
        <v>#DIV/0!</v>
      </c>
      <c r="P44" s="8" t="e">
        <f t="shared" ref="P44:R44" si="30">VLOOKUP(O43,$T$30:$W$64,4,TRUE)</f>
        <v>#DIV/0!</v>
      </c>
      <c r="Q44" s="8" t="e">
        <f t="shared" ref="Q44" si="31">VLOOKUP(Q43,$T$30:$W$64,3,TRUE)</f>
        <v>#DIV/0!</v>
      </c>
      <c r="R44" s="8" t="e">
        <f t="shared" ref="R44" si="32">VLOOKUP(Q43,$T$30:$W$64,4,TRUE)</f>
        <v>#DIV/0!</v>
      </c>
      <c r="T44" s="40">
        <v>7.71</v>
      </c>
      <c r="U44">
        <v>1600</v>
      </c>
      <c r="V44" s="40">
        <v>8.2799999999999994</v>
      </c>
      <c r="W44">
        <v>1700</v>
      </c>
      <c r="Y44" s="44">
        <v>4339.7</v>
      </c>
      <c r="Z44" s="44">
        <v>108</v>
      </c>
      <c r="AA44" s="44">
        <v>4475</v>
      </c>
      <c r="AB44" s="44">
        <v>107</v>
      </c>
    </row>
    <row r="45" spans="5:28" ht="15.75" thickBot="1" x14ac:dyDescent="0.2">
      <c r="E45" s="48"/>
      <c r="F45" s="48"/>
      <c r="G45" s="48"/>
      <c r="H45" s="48"/>
      <c r="I45" s="48"/>
      <c r="J45" s="48"/>
      <c r="T45" s="40">
        <v>8.2799999999999994</v>
      </c>
      <c r="U45">
        <v>1700</v>
      </c>
      <c r="V45" s="40">
        <v>8.86</v>
      </c>
      <c r="W45">
        <v>1800</v>
      </c>
      <c r="Y45" s="44">
        <v>4475</v>
      </c>
      <c r="Z45" s="44">
        <v>107</v>
      </c>
      <c r="AA45" s="44">
        <v>4615.1000000000004</v>
      </c>
      <c r="AB45" s="44">
        <v>106</v>
      </c>
    </row>
    <row r="46" spans="5:28" ht="15.75" thickBot="1" x14ac:dyDescent="0.2">
      <c r="E46" s="48"/>
      <c r="F46" s="48"/>
      <c r="G46" s="48"/>
      <c r="H46" s="48"/>
      <c r="I46" s="48"/>
      <c r="J46" s="48"/>
      <c r="T46" s="40">
        <v>8.86</v>
      </c>
      <c r="U46">
        <v>1800</v>
      </c>
      <c r="V46" s="40">
        <v>9.44</v>
      </c>
      <c r="W46">
        <v>1900</v>
      </c>
      <c r="Y46" s="44">
        <v>4615.1000000000004</v>
      </c>
      <c r="Z46" s="44">
        <v>106</v>
      </c>
      <c r="AA46" s="44">
        <v>4760.3</v>
      </c>
      <c r="AB46" s="44">
        <v>105</v>
      </c>
    </row>
    <row r="47" spans="5:28" ht="15.75" thickBot="1" x14ac:dyDescent="0.2">
      <c r="E47" s="48"/>
      <c r="F47" s="48"/>
      <c r="G47" s="48"/>
      <c r="H47" s="48"/>
      <c r="I47" s="48"/>
      <c r="J47" s="48"/>
      <c r="T47" s="40">
        <v>9.44</v>
      </c>
      <c r="U47">
        <v>1900</v>
      </c>
      <c r="V47" s="40">
        <v>10.029999999999999</v>
      </c>
      <c r="W47">
        <v>2000</v>
      </c>
      <c r="Y47" s="44">
        <v>4760.3</v>
      </c>
      <c r="Z47" s="44">
        <v>105</v>
      </c>
      <c r="AA47" s="42">
        <v>4910.7</v>
      </c>
      <c r="AB47" s="42">
        <v>104</v>
      </c>
    </row>
    <row r="48" spans="5:28" ht="15.75" thickBot="1" x14ac:dyDescent="0.2">
      <c r="E48" s="48"/>
      <c r="F48" s="48"/>
      <c r="G48" s="48"/>
      <c r="H48" s="48"/>
      <c r="I48" s="48"/>
      <c r="J48" s="48"/>
      <c r="T48" s="40">
        <v>10.029999999999999</v>
      </c>
      <c r="U48">
        <v>2000</v>
      </c>
      <c r="V48" s="40">
        <v>10.63</v>
      </c>
      <c r="W48">
        <v>2100</v>
      </c>
      <c r="Y48" s="42">
        <v>4910.7</v>
      </c>
      <c r="Z48" s="42">
        <v>104</v>
      </c>
      <c r="AA48" s="44">
        <v>5066.6000000000004</v>
      </c>
      <c r="AB48" s="44">
        <v>103</v>
      </c>
    </row>
    <row r="49" spans="20:28" ht="15.75" thickBot="1" x14ac:dyDescent="0.2">
      <c r="T49" s="40">
        <v>10.63</v>
      </c>
      <c r="U49">
        <v>2100</v>
      </c>
      <c r="V49" s="40">
        <v>11.24</v>
      </c>
      <c r="W49">
        <v>2200</v>
      </c>
      <c r="Y49" s="44">
        <v>5066.6000000000004</v>
      </c>
      <c r="Z49" s="44">
        <v>103</v>
      </c>
      <c r="AA49" s="44">
        <v>5228.1000000000004</v>
      </c>
      <c r="AB49" s="44">
        <v>102</v>
      </c>
    </row>
    <row r="50" spans="20:28" ht="15.75" thickBot="1" x14ac:dyDescent="0.2">
      <c r="T50" s="40">
        <v>11.24</v>
      </c>
      <c r="U50">
        <v>2200</v>
      </c>
      <c r="V50" s="40">
        <v>11.84</v>
      </c>
      <c r="W50">
        <v>2300</v>
      </c>
      <c r="Y50" s="44">
        <v>5228.1000000000004</v>
      </c>
      <c r="Z50" s="44">
        <v>102</v>
      </c>
      <c r="AA50" s="42">
        <v>5395.6</v>
      </c>
      <c r="AB50" s="42">
        <v>101</v>
      </c>
    </row>
    <row r="51" spans="20:28" ht="15.75" thickBot="1" x14ac:dyDescent="0.2">
      <c r="T51" s="40">
        <v>11.84</v>
      </c>
      <c r="U51">
        <v>2300</v>
      </c>
      <c r="V51" s="40">
        <v>12.46</v>
      </c>
      <c r="W51">
        <v>2400</v>
      </c>
      <c r="Y51" s="42">
        <v>5395.6</v>
      </c>
      <c r="Z51" s="42">
        <v>101</v>
      </c>
      <c r="AA51" s="44">
        <v>5569.3</v>
      </c>
      <c r="AB51" s="44">
        <v>100</v>
      </c>
    </row>
    <row r="52" spans="20:28" ht="15.75" thickBot="1" x14ac:dyDescent="0.2">
      <c r="T52" s="40">
        <v>12.46</v>
      </c>
      <c r="U52">
        <v>2400</v>
      </c>
      <c r="V52" s="40">
        <v>13.08</v>
      </c>
      <c r="W52">
        <v>2500</v>
      </c>
      <c r="Y52" s="44">
        <v>5569.3</v>
      </c>
      <c r="Z52" s="44">
        <v>100</v>
      </c>
      <c r="AA52" s="44">
        <v>5749.3</v>
      </c>
      <c r="AB52" s="44">
        <v>99</v>
      </c>
    </row>
    <row r="53" spans="20:28" ht="15.75" thickBot="1" x14ac:dyDescent="0.2">
      <c r="T53" s="40">
        <v>13.08</v>
      </c>
      <c r="U53">
        <v>2500</v>
      </c>
      <c r="V53" s="40">
        <v>13.72</v>
      </c>
      <c r="W53">
        <v>2600</v>
      </c>
      <c r="Y53" s="44">
        <v>5749.3</v>
      </c>
      <c r="Z53" s="44">
        <v>99</v>
      </c>
      <c r="AA53" s="44">
        <v>5936.1</v>
      </c>
      <c r="AB53" s="44">
        <v>98</v>
      </c>
    </row>
    <row r="54" spans="20:28" ht="15.75" thickBot="1" x14ac:dyDescent="0.2">
      <c r="T54" s="40">
        <v>13.72</v>
      </c>
      <c r="U54">
        <v>2600</v>
      </c>
      <c r="V54" s="40">
        <v>14.34</v>
      </c>
      <c r="W54">
        <v>2700</v>
      </c>
      <c r="Y54" s="44">
        <v>5936.1</v>
      </c>
      <c r="Z54" s="44">
        <v>98</v>
      </c>
      <c r="AA54" s="44">
        <v>6129.8</v>
      </c>
      <c r="AB54" s="44">
        <v>97</v>
      </c>
    </row>
    <row r="55" spans="20:28" ht="15.75" thickBot="1" x14ac:dyDescent="0.2">
      <c r="T55" s="40">
        <v>14.34</v>
      </c>
      <c r="U55">
        <v>2700</v>
      </c>
      <c r="V55" s="40">
        <v>14.99</v>
      </c>
      <c r="W55">
        <v>2800</v>
      </c>
      <c r="Y55" s="44">
        <v>6129.8</v>
      </c>
      <c r="Z55" s="44">
        <v>97</v>
      </c>
      <c r="AA55" s="44">
        <v>6330.8</v>
      </c>
      <c r="AB55" s="44">
        <v>96</v>
      </c>
    </row>
    <row r="56" spans="20:28" ht="15.75" thickBot="1" x14ac:dyDescent="0.2">
      <c r="T56" s="40">
        <v>14.99</v>
      </c>
      <c r="U56">
        <v>2800</v>
      </c>
      <c r="V56" s="40">
        <v>15.63</v>
      </c>
      <c r="W56">
        <v>2900</v>
      </c>
      <c r="Y56" s="44">
        <v>6330.8</v>
      </c>
      <c r="Z56" s="44">
        <v>96</v>
      </c>
      <c r="AA56" s="42">
        <v>6539.4</v>
      </c>
      <c r="AB56" s="42">
        <v>95</v>
      </c>
    </row>
    <row r="57" spans="20:28" ht="15.75" thickBot="1" x14ac:dyDescent="0.2">
      <c r="T57" s="40">
        <v>15.63</v>
      </c>
      <c r="U57">
        <v>2900</v>
      </c>
      <c r="V57" s="40">
        <v>16.29</v>
      </c>
      <c r="W57">
        <v>3000</v>
      </c>
      <c r="Y57" s="42">
        <v>6539.4</v>
      </c>
      <c r="Z57" s="42">
        <v>95</v>
      </c>
      <c r="AA57" s="44">
        <v>6755.9</v>
      </c>
      <c r="AB57" s="44">
        <v>94</v>
      </c>
    </row>
    <row r="58" spans="20:28" ht="15.75" thickBot="1" x14ac:dyDescent="0.2">
      <c r="T58" s="40">
        <v>16.29</v>
      </c>
      <c r="U58">
        <v>3000</v>
      </c>
      <c r="V58" s="40">
        <v>16.95</v>
      </c>
      <c r="W58">
        <v>3100</v>
      </c>
      <c r="Y58" s="44">
        <v>6755.9</v>
      </c>
      <c r="Z58" s="44">
        <v>94</v>
      </c>
      <c r="AA58" s="44">
        <v>6980.6</v>
      </c>
      <c r="AB58" s="44">
        <v>93</v>
      </c>
    </row>
    <row r="59" spans="20:28" ht="15.75" thickBot="1" x14ac:dyDescent="0.2">
      <c r="T59" s="40">
        <v>16.95</v>
      </c>
      <c r="U59">
        <v>3100</v>
      </c>
      <c r="V59" s="40">
        <v>17.62</v>
      </c>
      <c r="W59">
        <v>3200</v>
      </c>
      <c r="Y59" s="44">
        <v>6980.6</v>
      </c>
      <c r="Z59" s="44">
        <v>93</v>
      </c>
      <c r="AA59" s="44">
        <v>7214</v>
      </c>
      <c r="AB59" s="44">
        <v>92</v>
      </c>
    </row>
    <row r="60" spans="20:28" ht="15.75" thickBot="1" x14ac:dyDescent="0.2">
      <c r="T60" s="40">
        <v>17.62</v>
      </c>
      <c r="U60">
        <v>3200</v>
      </c>
      <c r="V60" s="40">
        <v>18.28</v>
      </c>
      <c r="W60">
        <v>3300</v>
      </c>
      <c r="Y60" s="44">
        <v>7214</v>
      </c>
      <c r="Z60" s="44">
        <v>92</v>
      </c>
      <c r="AA60" s="44">
        <v>7456.2</v>
      </c>
      <c r="AB60" s="44">
        <v>91</v>
      </c>
    </row>
    <row r="61" spans="20:28" ht="15.75" thickBot="1" x14ac:dyDescent="0.2">
      <c r="T61" s="40">
        <v>18.28</v>
      </c>
      <c r="U61">
        <v>3300</v>
      </c>
      <c r="V61" s="40">
        <v>18.97</v>
      </c>
      <c r="W61">
        <v>3400</v>
      </c>
      <c r="Y61" s="44">
        <v>7456.2</v>
      </c>
      <c r="Z61" s="44">
        <v>91</v>
      </c>
      <c r="AA61" s="42">
        <v>7707.7</v>
      </c>
      <c r="AB61" s="42">
        <v>90</v>
      </c>
    </row>
    <row r="62" spans="20:28" ht="15.75" thickBot="1" x14ac:dyDescent="0.2">
      <c r="T62" s="40">
        <v>18.97</v>
      </c>
      <c r="U62">
        <v>3400</v>
      </c>
      <c r="V62" s="40">
        <v>19.66</v>
      </c>
      <c r="W62">
        <v>3500</v>
      </c>
      <c r="Y62" s="42">
        <v>7707.7</v>
      </c>
      <c r="Z62" s="42">
        <v>90</v>
      </c>
      <c r="AA62" s="44">
        <v>7969.1</v>
      </c>
      <c r="AB62" s="44">
        <v>89</v>
      </c>
    </row>
    <row r="63" spans="20:28" ht="15.75" thickBot="1" x14ac:dyDescent="0.2">
      <c r="T63" s="40">
        <v>19.66</v>
      </c>
      <c r="U63">
        <v>3500</v>
      </c>
      <c r="V63" s="40">
        <v>26.35</v>
      </c>
      <c r="W63">
        <v>3600</v>
      </c>
      <c r="Y63" s="44">
        <v>7969.1</v>
      </c>
      <c r="Z63" s="44">
        <v>89</v>
      </c>
      <c r="AA63" s="44">
        <v>8240.6</v>
      </c>
      <c r="AB63" s="44">
        <v>88</v>
      </c>
    </row>
    <row r="64" spans="20:28" ht="15.75" thickBot="1" x14ac:dyDescent="0.2">
      <c r="T64" s="40">
        <v>26.35</v>
      </c>
      <c r="U64">
        <v>3600</v>
      </c>
      <c r="Y64" s="44">
        <v>8240.6</v>
      </c>
      <c r="Z64" s="44">
        <v>88</v>
      </c>
      <c r="AA64" s="44">
        <v>8522.7000000000007</v>
      </c>
      <c r="AB64" s="44">
        <v>87</v>
      </c>
    </row>
    <row r="65" spans="20:28" ht="15.75" thickBot="1" x14ac:dyDescent="0.2">
      <c r="T65" s="40"/>
      <c r="Y65" s="44">
        <v>8522.7000000000007</v>
      </c>
      <c r="Z65" s="44">
        <v>87</v>
      </c>
      <c r="AA65" s="44">
        <v>8816</v>
      </c>
      <c r="AB65" s="44">
        <v>86</v>
      </c>
    </row>
    <row r="66" spans="20:28" ht="15.75" thickBot="1" x14ac:dyDescent="0.2">
      <c r="Y66" s="44">
        <v>8816</v>
      </c>
      <c r="Z66" s="44">
        <v>86</v>
      </c>
      <c r="AA66" s="44">
        <v>9120.7999999999993</v>
      </c>
      <c r="AB66" s="44">
        <v>85</v>
      </c>
    </row>
    <row r="67" spans="20:28" ht="15.75" thickBot="1" x14ac:dyDescent="0.2">
      <c r="Y67" s="44">
        <v>9120.7999999999993</v>
      </c>
      <c r="Z67" s="44">
        <v>85</v>
      </c>
      <c r="AA67" s="44">
        <v>9437.7000000000007</v>
      </c>
      <c r="AB67" s="44">
        <v>84</v>
      </c>
    </row>
    <row r="68" spans="20:28" ht="15.75" thickBot="1" x14ac:dyDescent="0.2">
      <c r="Y68" s="44">
        <v>9437.7000000000007</v>
      </c>
      <c r="Z68" s="44">
        <v>84</v>
      </c>
      <c r="AA68" s="44">
        <v>9767.2000000000007</v>
      </c>
      <c r="AB68" s="44">
        <v>83</v>
      </c>
    </row>
    <row r="69" spans="20:28" ht="15.75" thickBot="1" x14ac:dyDescent="0.2">
      <c r="Y69" s="44">
        <v>9767.2000000000007</v>
      </c>
      <c r="Z69" s="44">
        <v>83</v>
      </c>
      <c r="AA69" s="44">
        <v>10110</v>
      </c>
      <c r="AB69" s="44">
        <v>82</v>
      </c>
    </row>
    <row r="70" spans="20:28" ht="15.75" thickBot="1" x14ac:dyDescent="0.2">
      <c r="Y70" s="44">
        <v>10110</v>
      </c>
      <c r="Z70" s="44">
        <v>82</v>
      </c>
      <c r="AA70" s="44">
        <v>10467</v>
      </c>
      <c r="AB70" s="44">
        <v>81</v>
      </c>
    </row>
    <row r="71" spans="20:28" ht="15.75" thickBot="1" x14ac:dyDescent="0.2">
      <c r="Y71" s="44">
        <v>10467</v>
      </c>
      <c r="Z71" s="44">
        <v>81</v>
      </c>
      <c r="AA71" s="42">
        <v>10837</v>
      </c>
      <c r="AB71" s="42">
        <v>80</v>
      </c>
    </row>
    <row r="72" spans="20:28" ht="15.75" thickBot="1" x14ac:dyDescent="0.2">
      <c r="Y72" s="42">
        <v>10837</v>
      </c>
      <c r="Z72" s="42">
        <v>80</v>
      </c>
      <c r="AA72" s="44">
        <v>11223</v>
      </c>
      <c r="AB72" s="44">
        <v>79</v>
      </c>
    </row>
    <row r="73" spans="20:28" ht="15.75" thickBot="1" x14ac:dyDescent="0.2">
      <c r="Y73" s="44">
        <v>11223</v>
      </c>
      <c r="Z73" s="44">
        <v>79</v>
      </c>
      <c r="AA73" s="44">
        <v>11625</v>
      </c>
      <c r="AB73" s="44">
        <v>78</v>
      </c>
    </row>
    <row r="74" spans="20:28" ht="15.75" thickBot="1" x14ac:dyDescent="0.2">
      <c r="Y74" s="44">
        <v>11625</v>
      </c>
      <c r="Z74" s="44">
        <v>78</v>
      </c>
      <c r="AA74" s="42">
        <v>12043</v>
      </c>
      <c r="AB74" s="42">
        <v>77</v>
      </c>
    </row>
    <row r="75" spans="20:28" ht="15.75" thickBot="1" x14ac:dyDescent="0.2">
      <c r="Y75" s="42">
        <v>12043</v>
      </c>
      <c r="Z75" s="42">
        <v>77</v>
      </c>
      <c r="AA75" s="44">
        <v>12479</v>
      </c>
      <c r="AB75" s="44">
        <v>76</v>
      </c>
    </row>
    <row r="76" spans="20:28" ht="15.75" thickBot="1" x14ac:dyDescent="0.2">
      <c r="Y76" s="44">
        <v>12479</v>
      </c>
      <c r="Z76" s="44">
        <v>76</v>
      </c>
      <c r="AA76" s="44">
        <v>12932</v>
      </c>
      <c r="AB76" s="44">
        <v>75</v>
      </c>
    </row>
    <row r="77" spans="20:28" ht="15.75" thickBot="1" x14ac:dyDescent="0.2">
      <c r="Y77" s="44">
        <v>12932</v>
      </c>
      <c r="Z77" s="44">
        <v>75</v>
      </c>
      <c r="AA77" s="44">
        <v>13405</v>
      </c>
      <c r="AB77" s="44">
        <v>74</v>
      </c>
    </row>
    <row r="78" spans="20:28" ht="15.75" thickBot="1" x14ac:dyDescent="0.2">
      <c r="Y78" s="44">
        <v>13405</v>
      </c>
      <c r="Z78" s="44">
        <v>74</v>
      </c>
      <c r="AA78" s="44">
        <v>13897</v>
      </c>
      <c r="AB78" s="44">
        <v>73</v>
      </c>
    </row>
    <row r="79" spans="20:28" ht="15.75" thickBot="1" x14ac:dyDescent="0.2">
      <c r="Y79" s="44">
        <v>13897</v>
      </c>
      <c r="Z79" s="44">
        <v>73</v>
      </c>
      <c r="AA79" s="44">
        <v>14410</v>
      </c>
      <c r="AB79" s="44">
        <v>72</v>
      </c>
    </row>
    <row r="80" spans="20:28" ht="15.75" thickBot="1" x14ac:dyDescent="0.2">
      <c r="Y80" s="44">
        <v>14410</v>
      </c>
      <c r="Z80" s="44">
        <v>72</v>
      </c>
      <c r="AA80" s="42">
        <v>14945</v>
      </c>
      <c r="AB80" s="42">
        <v>71</v>
      </c>
    </row>
    <row r="81" spans="25:28" ht="15.75" thickBot="1" x14ac:dyDescent="0.2">
      <c r="Y81" s="42">
        <v>14945</v>
      </c>
      <c r="Z81" s="42">
        <v>71</v>
      </c>
      <c r="AA81" s="44">
        <v>15502</v>
      </c>
      <c r="AB81" s="44">
        <v>70</v>
      </c>
    </row>
    <row r="82" spans="25:28" ht="15.75" thickBot="1" x14ac:dyDescent="0.2">
      <c r="Y82" s="44">
        <v>15502</v>
      </c>
      <c r="Z82" s="44">
        <v>70</v>
      </c>
      <c r="AA82" s="44">
        <v>16083</v>
      </c>
      <c r="AB82" s="44">
        <v>69</v>
      </c>
    </row>
    <row r="83" spans="25:28" ht="15.75" thickBot="1" x14ac:dyDescent="0.2">
      <c r="Y83" s="44">
        <v>16083</v>
      </c>
      <c r="Z83" s="44">
        <v>69</v>
      </c>
      <c r="AA83" s="44">
        <v>16689</v>
      </c>
      <c r="AB83" s="44">
        <v>68</v>
      </c>
    </row>
    <row r="84" spans="25:28" ht="15.75" thickBot="1" x14ac:dyDescent="0.2">
      <c r="Y84" s="44">
        <v>16689</v>
      </c>
      <c r="Z84" s="44">
        <v>68</v>
      </c>
      <c r="AA84" s="44">
        <v>17321</v>
      </c>
      <c r="AB84" s="44">
        <v>67</v>
      </c>
    </row>
    <row r="85" spans="25:28" ht="15.75" thickBot="1" x14ac:dyDescent="0.2">
      <c r="Y85" s="44">
        <v>17321</v>
      </c>
      <c r="Z85" s="44">
        <v>67</v>
      </c>
      <c r="AA85" s="42">
        <v>17980</v>
      </c>
      <c r="AB85" s="42">
        <v>66</v>
      </c>
    </row>
    <row r="86" spans="25:28" ht="15.75" thickBot="1" x14ac:dyDescent="0.2">
      <c r="Y86" s="42">
        <v>17980</v>
      </c>
      <c r="Z86" s="42">
        <v>66</v>
      </c>
      <c r="AA86" s="44">
        <v>18668</v>
      </c>
      <c r="AB86" s="44">
        <v>65</v>
      </c>
    </row>
    <row r="87" spans="25:28" ht="15.75" thickBot="1" x14ac:dyDescent="0.2">
      <c r="Y87" s="44">
        <v>18668</v>
      </c>
      <c r="Z87" s="44">
        <v>65</v>
      </c>
      <c r="AA87" s="44">
        <v>19386</v>
      </c>
      <c r="AB87" s="44">
        <v>64</v>
      </c>
    </row>
    <row r="88" spans="25:28" ht="15.75" thickBot="1" x14ac:dyDescent="0.2">
      <c r="Y88" s="44">
        <v>19386</v>
      </c>
      <c r="Z88" s="44">
        <v>64</v>
      </c>
      <c r="AA88" s="44">
        <v>20136</v>
      </c>
      <c r="AB88" s="44">
        <v>63</v>
      </c>
    </row>
    <row r="89" spans="25:28" ht="15.75" thickBot="1" x14ac:dyDescent="0.2">
      <c r="Y89" s="44">
        <v>20136</v>
      </c>
      <c r="Z89" s="44">
        <v>63</v>
      </c>
      <c r="AA89" s="44">
        <v>20919</v>
      </c>
      <c r="AB89" s="44">
        <v>62</v>
      </c>
    </row>
    <row r="90" spans="25:28" ht="15.75" thickBot="1" x14ac:dyDescent="0.2">
      <c r="Y90" s="44">
        <v>20919</v>
      </c>
      <c r="Z90" s="44">
        <v>62</v>
      </c>
      <c r="AA90" s="44">
        <v>21736</v>
      </c>
      <c r="AB90" s="44">
        <v>61</v>
      </c>
    </row>
    <row r="91" spans="25:28" ht="15.75" thickBot="1" x14ac:dyDescent="0.2">
      <c r="Y91" s="44">
        <v>21736</v>
      </c>
      <c r="Z91" s="44">
        <v>61</v>
      </c>
      <c r="AA91" s="44">
        <v>22590</v>
      </c>
      <c r="AB91" s="44">
        <v>60</v>
      </c>
    </row>
    <row r="92" spans="25:28" ht="15.75" thickBot="1" x14ac:dyDescent="0.2">
      <c r="Y92" s="44">
        <v>22590</v>
      </c>
      <c r="Z92" s="44">
        <v>60</v>
      </c>
      <c r="AA92" s="44">
        <v>23483</v>
      </c>
      <c r="AB92" s="44">
        <v>59</v>
      </c>
    </row>
    <row r="93" spans="25:28" ht="15.75" thickBot="1" x14ac:dyDescent="0.2">
      <c r="Y93" s="44">
        <v>23483</v>
      </c>
      <c r="Z93" s="44">
        <v>59</v>
      </c>
      <c r="AA93" s="44">
        <v>24415</v>
      </c>
      <c r="AB93" s="44">
        <v>58</v>
      </c>
    </row>
    <row r="94" spans="25:28" ht="15.75" thickBot="1" x14ac:dyDescent="0.2">
      <c r="Y94" s="44">
        <v>24415</v>
      </c>
      <c r="Z94" s="44">
        <v>58</v>
      </c>
      <c r="AA94" s="44">
        <v>25390</v>
      </c>
      <c r="AB94" s="44">
        <v>57</v>
      </c>
    </row>
    <row r="95" spans="25:28" ht="15.75" thickBot="1" x14ac:dyDescent="0.2">
      <c r="Y95" s="44">
        <v>25390</v>
      </c>
      <c r="Z95" s="44">
        <v>57</v>
      </c>
      <c r="AA95" s="42">
        <v>26409</v>
      </c>
      <c r="AB95" s="42">
        <v>56</v>
      </c>
    </row>
    <row r="96" spans="25:28" ht="15.75" thickBot="1" x14ac:dyDescent="0.2">
      <c r="Y96" s="42">
        <v>26409</v>
      </c>
      <c r="Z96" s="42">
        <v>56</v>
      </c>
      <c r="AA96" s="44">
        <v>27475</v>
      </c>
      <c r="AB96" s="44">
        <v>55</v>
      </c>
    </row>
    <row r="97" spans="25:28" ht="15.75" thickBot="1" x14ac:dyDescent="0.2">
      <c r="Y97" s="44">
        <v>27475</v>
      </c>
      <c r="Z97" s="44">
        <v>55</v>
      </c>
      <c r="AA97" s="44">
        <v>28590</v>
      </c>
      <c r="AB97" s="44">
        <v>54</v>
      </c>
    </row>
    <row r="98" spans="25:28" ht="15.75" thickBot="1" x14ac:dyDescent="0.2">
      <c r="Y98" s="44">
        <v>28590</v>
      </c>
      <c r="Z98" s="44">
        <v>54</v>
      </c>
      <c r="AA98" s="42">
        <v>29756</v>
      </c>
      <c r="AB98" s="42">
        <v>53</v>
      </c>
    </row>
    <row r="99" spans="25:28" ht="15.75" thickBot="1" x14ac:dyDescent="0.2">
      <c r="Y99" s="42">
        <v>29756</v>
      </c>
      <c r="Z99" s="42">
        <v>53</v>
      </c>
      <c r="AA99" s="44">
        <v>30976</v>
      </c>
      <c r="AB99" s="44">
        <v>52</v>
      </c>
    </row>
    <row r="100" spans="25:28" ht="15.75" thickBot="1" x14ac:dyDescent="0.2">
      <c r="Y100" s="44">
        <v>30976</v>
      </c>
      <c r="Z100" s="44">
        <v>52</v>
      </c>
      <c r="AA100" s="44">
        <v>32253</v>
      </c>
      <c r="AB100" s="44">
        <v>51</v>
      </c>
    </row>
    <row r="101" spans="25:28" ht="15.75" thickBot="1" x14ac:dyDescent="0.2">
      <c r="Y101" s="44">
        <v>32253</v>
      </c>
      <c r="Z101" s="44">
        <v>51</v>
      </c>
      <c r="AA101" s="44">
        <v>33591</v>
      </c>
      <c r="AB101" s="44">
        <v>50</v>
      </c>
    </row>
    <row r="102" spans="25:28" ht="15.75" thickBot="1" x14ac:dyDescent="0.2">
      <c r="Y102" s="44">
        <v>33591</v>
      </c>
      <c r="Z102" s="44">
        <v>50</v>
      </c>
      <c r="AA102" s="44">
        <v>34991</v>
      </c>
      <c r="AB102" s="44">
        <v>49</v>
      </c>
    </row>
    <row r="103" spans="25:28" ht="15.75" thickBot="1" x14ac:dyDescent="0.2">
      <c r="Y103" s="44">
        <v>34991</v>
      </c>
      <c r="Z103" s="44">
        <v>49</v>
      </c>
      <c r="AA103" s="44">
        <v>36458</v>
      </c>
      <c r="AB103" s="44">
        <v>48</v>
      </c>
    </row>
    <row r="104" spans="25:28" ht="15.75" thickBot="1" x14ac:dyDescent="0.2">
      <c r="Y104" s="44">
        <v>36458</v>
      </c>
      <c r="Z104" s="44">
        <v>48</v>
      </c>
      <c r="AA104" s="42">
        <v>37995</v>
      </c>
      <c r="AB104" s="42">
        <v>47</v>
      </c>
    </row>
    <row r="105" spans="25:28" ht="15.75" thickBot="1" x14ac:dyDescent="0.2">
      <c r="Y105" s="42">
        <v>37995</v>
      </c>
      <c r="Z105" s="42">
        <v>47</v>
      </c>
      <c r="AA105" s="44">
        <v>39605</v>
      </c>
      <c r="AB105" s="44">
        <v>46</v>
      </c>
    </row>
    <row r="106" spans="25:28" ht="15.75" thickBot="1" x14ac:dyDescent="0.2">
      <c r="Y106" s="44">
        <v>39605</v>
      </c>
      <c r="Z106" s="44">
        <v>46</v>
      </c>
      <c r="AA106" s="44">
        <v>41292</v>
      </c>
      <c r="AB106" s="44">
        <v>45</v>
      </c>
    </row>
    <row r="107" spans="25:28" ht="15.75" thickBot="1" x14ac:dyDescent="0.2">
      <c r="Y107" s="44">
        <v>41292</v>
      </c>
      <c r="Z107" s="44">
        <v>45</v>
      </c>
      <c r="AA107" s="44">
        <v>43062</v>
      </c>
      <c r="AB107" s="44">
        <v>44</v>
      </c>
    </row>
    <row r="108" spans="25:28" ht="15.75" thickBot="1" x14ac:dyDescent="0.2">
      <c r="Y108" s="44">
        <v>43062</v>
      </c>
      <c r="Z108" s="44">
        <v>44</v>
      </c>
      <c r="AA108" s="44">
        <v>44917</v>
      </c>
      <c r="AB108" s="44">
        <v>43</v>
      </c>
    </row>
    <row r="109" spans="25:28" ht="15.75" thickBot="1" x14ac:dyDescent="0.2">
      <c r="Y109" s="44">
        <v>44917</v>
      </c>
      <c r="Z109" s="44">
        <v>43</v>
      </c>
      <c r="AA109" s="42">
        <v>46863</v>
      </c>
      <c r="AB109" s="42">
        <v>42</v>
      </c>
    </row>
    <row r="110" spans="25:28" ht="15.75" thickBot="1" x14ac:dyDescent="0.2">
      <c r="Y110" s="42">
        <v>46863</v>
      </c>
      <c r="Z110" s="42">
        <v>42</v>
      </c>
      <c r="AA110" s="44">
        <v>48905</v>
      </c>
      <c r="AB110" s="44">
        <v>41</v>
      </c>
    </row>
    <row r="111" spans="25:28" ht="15.75" thickBot="1" x14ac:dyDescent="0.2">
      <c r="Y111" s="44">
        <v>48905</v>
      </c>
      <c r="Z111" s="44">
        <v>41</v>
      </c>
      <c r="AA111" s="44">
        <v>51048</v>
      </c>
      <c r="AB111" s="44">
        <v>40</v>
      </c>
    </row>
    <row r="112" spans="25:28" ht="15.75" thickBot="1" x14ac:dyDescent="0.2">
      <c r="Y112" s="44">
        <v>51048</v>
      </c>
      <c r="Z112" s="44">
        <v>40</v>
      </c>
      <c r="AA112" s="44">
        <v>53297</v>
      </c>
      <c r="AB112" s="44">
        <v>39</v>
      </c>
    </row>
    <row r="113" spans="25:28" ht="15.75" thickBot="1" x14ac:dyDescent="0.2">
      <c r="Y113" s="44">
        <v>53297</v>
      </c>
      <c r="Z113" s="44">
        <v>39</v>
      </c>
      <c r="AA113" s="44">
        <v>55658</v>
      </c>
      <c r="AB113" s="44">
        <v>38</v>
      </c>
    </row>
    <row r="114" spans="25:28" ht="15.75" thickBot="1" x14ac:dyDescent="0.2">
      <c r="Y114" s="44">
        <v>55658</v>
      </c>
      <c r="Z114" s="44">
        <v>38</v>
      </c>
      <c r="AA114" s="44">
        <v>58138</v>
      </c>
      <c r="AB114" s="44">
        <v>37</v>
      </c>
    </row>
    <row r="115" spans="25:28" ht="15.75" thickBot="1" x14ac:dyDescent="0.2">
      <c r="Y115" s="44">
        <v>58138</v>
      </c>
      <c r="Z115" s="44">
        <v>37</v>
      </c>
      <c r="AA115" s="44">
        <v>60743</v>
      </c>
      <c r="AB115" s="44">
        <v>36</v>
      </c>
    </row>
    <row r="116" spans="25:28" ht="15.75" thickBot="1" x14ac:dyDescent="0.2">
      <c r="Y116" s="44">
        <v>60743</v>
      </c>
      <c r="Z116" s="44">
        <v>36</v>
      </c>
      <c r="AA116" s="44">
        <v>63480</v>
      </c>
      <c r="AB116" s="44">
        <v>35</v>
      </c>
    </row>
    <row r="117" spans="25:28" ht="15.75" thickBot="1" x14ac:dyDescent="0.2">
      <c r="Y117" s="44">
        <v>63480</v>
      </c>
      <c r="Z117" s="44">
        <v>35</v>
      </c>
      <c r="AA117" s="44">
        <v>66356</v>
      </c>
      <c r="AB117" s="44">
        <v>34</v>
      </c>
    </row>
    <row r="118" spans="25:28" ht="15.75" thickBot="1" x14ac:dyDescent="0.2">
      <c r="Y118" s="44">
        <v>66356</v>
      </c>
      <c r="Z118" s="44">
        <v>34</v>
      </c>
      <c r="AA118" s="44">
        <v>69380</v>
      </c>
      <c r="AB118" s="44">
        <v>33</v>
      </c>
    </row>
    <row r="119" spans="25:28" ht="15.75" thickBot="1" x14ac:dyDescent="0.2">
      <c r="Y119" s="44">
        <v>69380</v>
      </c>
      <c r="Z119" s="44">
        <v>33</v>
      </c>
      <c r="AA119" s="42">
        <v>72560</v>
      </c>
      <c r="AB119" s="42">
        <v>32</v>
      </c>
    </row>
    <row r="120" spans="25:28" ht="15.75" thickBot="1" x14ac:dyDescent="0.2">
      <c r="Y120" s="42">
        <v>72560</v>
      </c>
      <c r="Z120" s="42">
        <v>32</v>
      </c>
      <c r="AA120" s="44">
        <v>75903</v>
      </c>
      <c r="AB120" s="44">
        <v>31</v>
      </c>
    </row>
    <row r="121" spans="25:28" ht="15.75" thickBot="1" x14ac:dyDescent="0.2">
      <c r="Y121" s="44">
        <v>75903</v>
      </c>
      <c r="Z121" s="44">
        <v>31</v>
      </c>
      <c r="AA121" s="44">
        <v>79422</v>
      </c>
      <c r="AB121" s="44">
        <v>30</v>
      </c>
    </row>
    <row r="122" spans="25:28" ht="15.75" thickBot="1" x14ac:dyDescent="0.2">
      <c r="Y122" s="44">
        <v>79422</v>
      </c>
      <c r="Z122" s="44">
        <v>30</v>
      </c>
      <c r="AA122" s="42">
        <v>83124</v>
      </c>
      <c r="AB122" s="42">
        <v>29</v>
      </c>
    </row>
    <row r="123" spans="25:28" ht="15.75" thickBot="1" x14ac:dyDescent="0.2">
      <c r="Y123" s="42">
        <v>83124</v>
      </c>
      <c r="Z123" s="42">
        <v>29</v>
      </c>
      <c r="AA123" s="44">
        <v>87022</v>
      </c>
      <c r="AB123" s="44">
        <v>28</v>
      </c>
    </row>
    <row r="124" spans="25:28" ht="15.75" thickBot="1" x14ac:dyDescent="0.2">
      <c r="Y124" s="44">
        <v>87022</v>
      </c>
      <c r="Z124" s="44">
        <v>28</v>
      </c>
      <c r="AA124" s="44">
        <v>91126</v>
      </c>
      <c r="AB124" s="44">
        <v>27</v>
      </c>
    </row>
    <row r="125" spans="25:28" ht="15.75" thickBot="1" x14ac:dyDescent="0.2">
      <c r="Y125" s="44">
        <v>91126</v>
      </c>
      <c r="Z125" s="44">
        <v>27</v>
      </c>
      <c r="AA125" s="44">
        <v>95447</v>
      </c>
      <c r="AB125" s="44">
        <v>26</v>
      </c>
    </row>
    <row r="126" spans="25:28" ht="15.75" thickBot="1" x14ac:dyDescent="0.2">
      <c r="Y126" s="44">
        <v>95447</v>
      </c>
      <c r="Z126" s="44">
        <v>26</v>
      </c>
      <c r="AA126" s="44">
        <v>100000</v>
      </c>
      <c r="AB126" s="44">
        <v>25</v>
      </c>
    </row>
    <row r="127" spans="25:28" ht="15.75" thickBot="1" x14ac:dyDescent="0.2">
      <c r="Y127" s="44">
        <v>100000</v>
      </c>
      <c r="Z127" s="44">
        <v>25</v>
      </c>
      <c r="AA127" s="44">
        <v>104800</v>
      </c>
      <c r="AB127" s="44">
        <v>24</v>
      </c>
    </row>
    <row r="128" spans="25:28" ht="15.75" thickBot="1" x14ac:dyDescent="0.2">
      <c r="Y128" s="44">
        <v>104800</v>
      </c>
      <c r="Z128" s="44">
        <v>24</v>
      </c>
      <c r="AA128" s="42">
        <v>109850</v>
      </c>
      <c r="AB128" s="42">
        <v>23</v>
      </c>
    </row>
    <row r="129" spans="25:28" ht="15.75" thickBot="1" x14ac:dyDescent="0.2">
      <c r="Y129" s="42">
        <v>109850</v>
      </c>
      <c r="Z129" s="42">
        <v>23</v>
      </c>
      <c r="AA129" s="44">
        <v>115190</v>
      </c>
      <c r="AB129" s="44">
        <v>22</v>
      </c>
    </row>
    <row r="130" spans="25:28" ht="15.75" thickBot="1" x14ac:dyDescent="0.2">
      <c r="Y130" s="44">
        <v>115190</v>
      </c>
      <c r="Z130" s="44">
        <v>22</v>
      </c>
      <c r="AA130" s="44">
        <v>120810</v>
      </c>
      <c r="AB130" s="44">
        <v>21</v>
      </c>
    </row>
    <row r="131" spans="25:28" ht="15.75" thickBot="1" x14ac:dyDescent="0.2">
      <c r="Y131" s="44">
        <v>120810</v>
      </c>
      <c r="Z131" s="44">
        <v>21</v>
      </c>
      <c r="AA131" s="44">
        <v>126740</v>
      </c>
      <c r="AB131" s="44">
        <v>20</v>
      </c>
    </row>
    <row r="132" spans="25:28" ht="15.75" thickBot="1" x14ac:dyDescent="0.2">
      <c r="Y132" s="44">
        <v>126740</v>
      </c>
      <c r="Z132" s="44">
        <v>20</v>
      </c>
      <c r="AA132" s="44">
        <v>133000</v>
      </c>
      <c r="AB132" s="44">
        <v>19</v>
      </c>
    </row>
    <row r="133" spans="25:28" ht="15.75" thickBot="1" x14ac:dyDescent="0.2">
      <c r="Y133" s="44">
        <v>133000</v>
      </c>
      <c r="Z133" s="44">
        <v>19</v>
      </c>
      <c r="AA133" s="42">
        <v>139610</v>
      </c>
      <c r="AB133" s="42">
        <v>18</v>
      </c>
    </row>
    <row r="134" spans="25:28" ht="15.75" thickBot="1" x14ac:dyDescent="0.2">
      <c r="Y134" s="42">
        <v>139610</v>
      </c>
      <c r="Z134" s="42">
        <v>18</v>
      </c>
      <c r="AA134" s="44">
        <v>146580</v>
      </c>
      <c r="AB134" s="44">
        <v>17</v>
      </c>
    </row>
    <row r="135" spans="25:28" ht="15.75" thickBot="1" x14ac:dyDescent="0.2">
      <c r="Y135" s="44">
        <v>146580</v>
      </c>
      <c r="Z135" s="44">
        <v>17</v>
      </c>
      <c r="AA135" s="44">
        <v>153950</v>
      </c>
      <c r="AB135" s="44">
        <v>16</v>
      </c>
    </row>
    <row r="136" spans="25:28" ht="15.75" thickBot="1" x14ac:dyDescent="0.2">
      <c r="Y136" s="44">
        <v>153950</v>
      </c>
      <c r="Z136" s="44">
        <v>16</v>
      </c>
      <c r="AA136" s="44">
        <v>161730</v>
      </c>
      <c r="AB136" s="44">
        <v>15</v>
      </c>
    </row>
    <row r="137" spans="25:28" ht="15.75" thickBot="1" x14ac:dyDescent="0.2">
      <c r="Y137" s="44">
        <v>161730</v>
      </c>
      <c r="Z137" s="44">
        <v>15</v>
      </c>
      <c r="AA137" s="44">
        <v>169950</v>
      </c>
      <c r="AB137" s="44">
        <v>14</v>
      </c>
    </row>
    <row r="138" spans="25:28" ht="15.75" thickBot="1" x14ac:dyDescent="0.2">
      <c r="Y138" s="44">
        <v>169950</v>
      </c>
      <c r="Z138" s="44">
        <v>14</v>
      </c>
      <c r="AA138" s="44">
        <v>178650</v>
      </c>
      <c r="AB138" s="44">
        <v>13</v>
      </c>
    </row>
    <row r="139" spans="25:28" ht="15.75" thickBot="1" x14ac:dyDescent="0.2">
      <c r="Y139" s="44">
        <v>178650</v>
      </c>
      <c r="Z139" s="44">
        <v>13</v>
      </c>
      <c r="AA139" s="44">
        <v>187840</v>
      </c>
      <c r="AB139" s="44">
        <v>12</v>
      </c>
    </row>
    <row r="140" spans="25:28" ht="15.75" thickBot="1" x14ac:dyDescent="0.2">
      <c r="Y140" s="44">
        <v>187840</v>
      </c>
      <c r="Z140" s="44">
        <v>12</v>
      </c>
      <c r="AA140" s="44">
        <v>197560</v>
      </c>
      <c r="AB140" s="44">
        <v>11</v>
      </c>
    </row>
    <row r="141" spans="25:28" ht="15.75" thickBot="1" x14ac:dyDescent="0.2">
      <c r="Y141" s="44">
        <v>197560</v>
      </c>
      <c r="Z141" s="44">
        <v>11</v>
      </c>
      <c r="AA141" s="44">
        <v>207850</v>
      </c>
      <c r="AB141" s="44">
        <v>10</v>
      </c>
    </row>
    <row r="142" spans="25:28" ht="15.75" thickBot="1" x14ac:dyDescent="0.2">
      <c r="Y142" s="44">
        <v>207850</v>
      </c>
      <c r="Z142" s="44">
        <v>10</v>
      </c>
    </row>
  </sheetData>
  <mergeCells count="26">
    <mergeCell ref="Q2:R2"/>
    <mergeCell ref="B1:J1"/>
    <mergeCell ref="B2:G2"/>
    <mergeCell ref="I2:J2"/>
    <mergeCell ref="M2:N2"/>
    <mergeCell ref="O2:P2"/>
    <mergeCell ref="B4:C4"/>
    <mergeCell ref="D4:E4"/>
    <mergeCell ref="F4:G4"/>
    <mergeCell ref="B14:J14"/>
    <mergeCell ref="B15:E15"/>
    <mergeCell ref="G15:J15"/>
    <mergeCell ref="D18:D26"/>
    <mergeCell ref="E18:E26"/>
    <mergeCell ref="J18:J26"/>
    <mergeCell ref="B28:J28"/>
    <mergeCell ref="M30:N30"/>
    <mergeCell ref="Q30:R30"/>
    <mergeCell ref="H33:H41"/>
    <mergeCell ref="M35:N35"/>
    <mergeCell ref="O35:P35"/>
    <mergeCell ref="Q35:R35"/>
    <mergeCell ref="M40:N40"/>
    <mergeCell ref="O40:P40"/>
    <mergeCell ref="Q40:R40"/>
    <mergeCell ref="O30:P30"/>
  </mergeCells>
  <phoneticPr fontId="4" type="noConversion"/>
  <pageMargins left="0.7" right="0.7" top="0.75" bottom="0.75" header="0.3" footer="0.3"/>
  <pageSetup paperSize="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BDD4-FAA2-4F34-A83D-E921DC7BAA57}">
  <dimension ref="A1:AB142"/>
  <sheetViews>
    <sheetView topLeftCell="B1" zoomScale="112" zoomScaleNormal="112" workbookViewId="0">
      <selection activeCell="G11" sqref="G11"/>
    </sheetView>
  </sheetViews>
  <sheetFormatPr defaultRowHeight="15" x14ac:dyDescent="0.15"/>
  <cols>
    <col min="1" max="1" width="11.57421875" style="10" customWidth="1"/>
    <col min="2" max="10" width="15.43359375" style="10" customWidth="1"/>
    <col min="11" max="12" width="15.43359375" customWidth="1"/>
    <col min="13" max="18" width="11.57421875" customWidth="1"/>
    <col min="19" max="19" width="11.44140625" customWidth="1"/>
  </cols>
  <sheetData>
    <row r="1" spans="1:28" ht="15.75" thickBot="1" x14ac:dyDescent="0.2">
      <c r="A1" s="48"/>
      <c r="B1" s="56" t="s">
        <v>0</v>
      </c>
      <c r="C1" s="56"/>
      <c r="D1" s="56"/>
      <c r="E1" s="56"/>
      <c r="F1" s="56"/>
      <c r="G1" s="56"/>
      <c r="H1" s="56"/>
      <c r="I1" s="56"/>
      <c r="J1" s="56"/>
      <c r="AA1" s="45">
        <v>1331.9</v>
      </c>
      <c r="AB1" s="45">
        <v>150</v>
      </c>
    </row>
    <row r="2" spans="1:28" ht="15.75" thickBot="1" x14ac:dyDescent="0.2">
      <c r="A2" s="48"/>
      <c r="B2" s="59" t="s">
        <v>1</v>
      </c>
      <c r="C2" s="59"/>
      <c r="D2" s="59"/>
      <c r="E2" s="59"/>
      <c r="F2" s="59"/>
      <c r="G2" s="59"/>
      <c r="H2" s="48"/>
      <c r="I2" s="74" t="s">
        <v>2</v>
      </c>
      <c r="J2" s="74"/>
      <c r="K2" s="2"/>
      <c r="L2" s="2"/>
      <c r="M2" s="58" t="s">
        <v>3</v>
      </c>
      <c r="N2" s="58"/>
      <c r="O2" s="66" t="s">
        <v>4</v>
      </c>
      <c r="P2" s="66"/>
      <c r="Q2" s="67" t="s">
        <v>5</v>
      </c>
      <c r="R2" s="67"/>
      <c r="Y2" s="45">
        <v>1331.9</v>
      </c>
      <c r="Z2" s="45">
        <v>150</v>
      </c>
      <c r="AA2" s="41">
        <v>1366.9</v>
      </c>
      <c r="AB2" s="42">
        <v>149</v>
      </c>
    </row>
    <row r="3" spans="1:28" ht="15.75" thickBot="1" x14ac:dyDescent="0.2">
      <c r="A3" s="48"/>
      <c r="B3" s="49"/>
      <c r="C3" s="49"/>
      <c r="D3" s="49"/>
      <c r="E3" s="49"/>
      <c r="F3" s="49"/>
      <c r="G3" s="49"/>
      <c r="H3" s="48"/>
      <c r="I3" s="48"/>
      <c r="J3" s="48"/>
      <c r="M3" s="8" t="s">
        <v>6</v>
      </c>
      <c r="N3" s="8" t="s">
        <v>7</v>
      </c>
      <c r="O3" s="8" t="s">
        <v>6</v>
      </c>
      <c r="P3" s="8" t="s">
        <v>7</v>
      </c>
      <c r="Q3" s="8" t="s">
        <v>6</v>
      </c>
      <c r="R3" s="8" t="s">
        <v>7</v>
      </c>
      <c r="Y3" s="41">
        <v>1366.9</v>
      </c>
      <c r="Z3" s="42">
        <v>149</v>
      </c>
      <c r="AA3" s="43">
        <v>1403</v>
      </c>
      <c r="AB3" s="44">
        <v>148</v>
      </c>
    </row>
    <row r="4" spans="1:28" ht="15.75" thickBot="1" x14ac:dyDescent="0.2">
      <c r="A4" s="48"/>
      <c r="B4" s="60" t="s">
        <v>3</v>
      </c>
      <c r="C4" s="61"/>
      <c r="D4" s="62" t="s">
        <v>4</v>
      </c>
      <c r="E4" s="63"/>
      <c r="F4" s="64" t="s">
        <v>5</v>
      </c>
      <c r="G4" s="65"/>
      <c r="H4" s="48"/>
      <c r="I4" s="13" t="s">
        <v>8</v>
      </c>
      <c r="J4" s="14" t="s">
        <v>9</v>
      </c>
      <c r="M4" s="9" t="e">
        <f>VLOOKUP(M5*1000,$Y$2:$Z$142,1,TRUE)</f>
        <v>#N/A</v>
      </c>
      <c r="N4" s="9" t="e">
        <f>VLOOKUP(M5*1000,$Y$2:$Z$142,2,TRUE)</f>
        <v>#N/A</v>
      </c>
      <c r="O4" s="9" t="e">
        <f>VLOOKUP(O5*1000,$Y$2:$Z$142,1,TRUE)</f>
        <v>#N/A</v>
      </c>
      <c r="P4" s="9" t="e">
        <f t="shared" ref="P4" si="0">VLOOKUP(O5*1000,$Y$2:$Z$142,2,TRUE)</f>
        <v>#N/A</v>
      </c>
      <c r="Q4" s="9" t="e">
        <f t="shared" ref="Q4" si="1">VLOOKUP(Q5*1000,$Y$2:$Z$142,1,TRUE)</f>
        <v>#N/A</v>
      </c>
      <c r="R4" s="9" t="e">
        <f t="shared" ref="R4" si="2">VLOOKUP(Q5*1000,$Y$2:$Z$142,2,TRUE)</f>
        <v>#N/A</v>
      </c>
      <c r="Y4" s="43">
        <v>1403</v>
      </c>
      <c r="Z4" s="44">
        <v>148</v>
      </c>
      <c r="AA4" s="43">
        <v>1440.2</v>
      </c>
      <c r="AB4" s="44">
        <v>147</v>
      </c>
    </row>
    <row r="5" spans="1:28" ht="15.75" thickBot="1" x14ac:dyDescent="0.2">
      <c r="A5" s="49" t="s">
        <v>10</v>
      </c>
      <c r="B5" s="6" t="s">
        <v>6</v>
      </c>
      <c r="C5" s="52"/>
      <c r="D5" s="15" t="s">
        <v>6</v>
      </c>
      <c r="E5" s="16"/>
      <c r="F5" s="17" t="s">
        <v>6</v>
      </c>
      <c r="G5" s="18"/>
      <c r="H5" s="48"/>
      <c r="I5" s="19" t="s">
        <v>11</v>
      </c>
      <c r="J5" s="20"/>
      <c r="M5" s="8">
        <f>C5</f>
        <v>0</v>
      </c>
      <c r="N5" s="8" t="e">
        <f>N6-((N6-N4)*(M6-M5)/100/(M6-M4))</f>
        <v>#N/A</v>
      </c>
      <c r="O5" s="8">
        <f>E5</f>
        <v>0</v>
      </c>
      <c r="P5" s="8" t="e">
        <f t="shared" ref="P5:R5" si="3">P6-((P6-P4)*(O6-O5)/100/(O6-O4))</f>
        <v>#N/A</v>
      </c>
      <c r="Q5" s="8">
        <f>G5</f>
        <v>0</v>
      </c>
      <c r="R5" s="8" t="e">
        <f t="shared" si="3"/>
        <v>#N/A</v>
      </c>
      <c r="Y5" s="43">
        <v>1440.2</v>
      </c>
      <c r="Z5" s="44">
        <v>147</v>
      </c>
      <c r="AA5" s="43">
        <v>1478.6</v>
      </c>
      <c r="AB5" s="44">
        <v>146</v>
      </c>
    </row>
    <row r="6" spans="1:28" ht="15.75" thickBot="1" x14ac:dyDescent="0.2">
      <c r="A6" s="48"/>
      <c r="B6" s="6" t="s">
        <v>7</v>
      </c>
      <c r="C6" s="52" t="e">
        <f>N5</f>
        <v>#N/A</v>
      </c>
      <c r="D6" s="15" t="s">
        <v>7</v>
      </c>
      <c r="E6" s="16" t="e">
        <f t="shared" ref="E6" si="4">P5</f>
        <v>#N/A</v>
      </c>
      <c r="F6" s="17" t="s">
        <v>7</v>
      </c>
      <c r="G6" s="18" t="e">
        <f t="shared" ref="G6" si="5">R5</f>
        <v>#N/A</v>
      </c>
      <c r="H6" s="48"/>
      <c r="I6" s="19" t="s">
        <v>12</v>
      </c>
      <c r="J6" s="20"/>
      <c r="M6" s="9" t="e">
        <f>VLOOKUP(M5*1000,$Y$1:$AB$142,3,TRUE)</f>
        <v>#N/A</v>
      </c>
      <c r="N6" s="9" t="e">
        <f>VLOOKUP(M5*1000,$Y$1:$AB$142,4,TRUE)</f>
        <v>#N/A</v>
      </c>
      <c r="O6" s="9" t="e">
        <f t="shared" ref="O6" si="6">VLOOKUP(O5*1000,$Y$1:$AB$142,3,TRUE)</f>
        <v>#N/A</v>
      </c>
      <c r="P6" s="9" t="e">
        <f t="shared" ref="P6" si="7">VLOOKUP(O5*1000,$Y$1:$AB$142,4,TRUE)</f>
        <v>#N/A</v>
      </c>
      <c r="Q6" s="9" t="e">
        <f t="shared" ref="Q6" si="8">VLOOKUP(Q5*1000,$Y$1:$AB$142,3,TRUE)</f>
        <v>#N/A</v>
      </c>
      <c r="R6" s="9" t="e">
        <f t="shared" ref="R6" si="9">VLOOKUP(Q5*1000,$Y$1:$AB$142,4,TRUE)</f>
        <v>#N/A</v>
      </c>
      <c r="Y6" s="43">
        <v>1478.6</v>
      </c>
      <c r="Z6" s="44">
        <v>146</v>
      </c>
      <c r="AA6" s="43">
        <v>1518</v>
      </c>
      <c r="AB6" s="44">
        <v>145</v>
      </c>
    </row>
    <row r="7" spans="1:28" ht="15.75" thickBot="1" x14ac:dyDescent="0.2">
      <c r="A7" s="48"/>
      <c r="B7" s="6" t="s">
        <v>13</v>
      </c>
      <c r="C7" s="52"/>
      <c r="D7" s="15" t="s">
        <v>13</v>
      </c>
      <c r="E7" s="16"/>
      <c r="F7" s="17"/>
      <c r="G7" s="18"/>
      <c r="H7" s="48"/>
      <c r="I7" s="21" t="s">
        <v>14</v>
      </c>
      <c r="J7" s="22"/>
      <c r="Y7" s="43">
        <v>1518</v>
      </c>
      <c r="Z7" s="44">
        <v>145</v>
      </c>
      <c r="AA7" s="43">
        <v>1558.7</v>
      </c>
      <c r="AB7" s="44">
        <v>144</v>
      </c>
    </row>
    <row r="8" spans="1:28" ht="15.75" thickBot="1" x14ac:dyDescent="0.2">
      <c r="A8" s="48"/>
      <c r="B8" s="6" t="s">
        <v>15</v>
      </c>
      <c r="C8" s="52" t="s">
        <v>16</v>
      </c>
      <c r="D8" s="15" t="s">
        <v>15</v>
      </c>
      <c r="E8" s="16" t="s">
        <v>16</v>
      </c>
      <c r="F8" s="17" t="s">
        <v>15</v>
      </c>
      <c r="G8" s="18" t="s">
        <v>16</v>
      </c>
      <c r="H8" s="48"/>
      <c r="I8" s="48"/>
      <c r="J8" s="48"/>
      <c r="Y8" s="43">
        <v>1558.7</v>
      </c>
      <c r="Z8" s="44">
        <v>144</v>
      </c>
      <c r="AA8" s="41">
        <v>1600.6</v>
      </c>
      <c r="AB8" s="42">
        <v>143</v>
      </c>
    </row>
    <row r="9" spans="1:28" ht="15.75" thickBot="1" x14ac:dyDescent="0.2">
      <c r="A9" s="49" t="s">
        <v>10</v>
      </c>
      <c r="B9" s="6" t="s">
        <v>17</v>
      </c>
      <c r="C9" s="52"/>
      <c r="D9" s="15" t="s">
        <v>17</v>
      </c>
      <c r="E9" s="16"/>
      <c r="F9" s="17" t="s">
        <v>17</v>
      </c>
      <c r="G9" s="18"/>
      <c r="H9" s="48"/>
      <c r="I9" s="48"/>
      <c r="J9" s="48"/>
      <c r="Y9" s="41">
        <v>1600.6</v>
      </c>
      <c r="Z9" s="42">
        <v>143</v>
      </c>
      <c r="AA9" s="43">
        <v>1643.9</v>
      </c>
      <c r="AB9" s="44">
        <v>142</v>
      </c>
    </row>
    <row r="10" spans="1:28" ht="15.75" thickBot="1" x14ac:dyDescent="0.2">
      <c r="A10" s="49" t="s">
        <v>10</v>
      </c>
      <c r="B10" s="6" t="s">
        <v>18</v>
      </c>
      <c r="C10" s="52"/>
      <c r="D10" s="15" t="s">
        <v>18</v>
      </c>
      <c r="E10" s="16"/>
      <c r="F10" s="17" t="s">
        <v>18</v>
      </c>
      <c r="G10" s="18"/>
      <c r="H10" s="48"/>
      <c r="I10" s="48"/>
      <c r="J10" s="48"/>
      <c r="Y10" s="43">
        <v>1643.9</v>
      </c>
      <c r="Z10" s="44">
        <v>142</v>
      </c>
      <c r="AA10" s="43">
        <v>1688.4</v>
      </c>
      <c r="AB10" s="44">
        <v>141</v>
      </c>
    </row>
    <row r="11" spans="1:28" ht="15.75" thickBot="1" x14ac:dyDescent="0.2">
      <c r="A11" s="49" t="s">
        <v>10</v>
      </c>
      <c r="B11" s="6" t="s">
        <v>19</v>
      </c>
      <c r="C11" s="52"/>
      <c r="D11" s="15" t="s">
        <v>19</v>
      </c>
      <c r="E11" s="16"/>
      <c r="F11" s="17" t="s">
        <v>19</v>
      </c>
      <c r="G11" s="18"/>
      <c r="H11" s="48"/>
      <c r="I11" s="48"/>
      <c r="J11" s="48"/>
      <c r="Y11" s="43">
        <v>1688.4</v>
      </c>
      <c r="Z11" s="44">
        <v>141</v>
      </c>
      <c r="AA11" s="43">
        <v>1734.3</v>
      </c>
      <c r="AB11" s="44">
        <v>140</v>
      </c>
    </row>
    <row r="12" spans="1:28" ht="15.75" thickBot="1" x14ac:dyDescent="0.2">
      <c r="A12" s="49" t="s">
        <v>10</v>
      </c>
      <c r="B12" s="7" t="s">
        <v>20</v>
      </c>
      <c r="C12" s="53"/>
      <c r="D12" s="23" t="s">
        <v>20</v>
      </c>
      <c r="E12" s="24"/>
      <c r="F12" s="25" t="s">
        <v>20</v>
      </c>
      <c r="G12" s="26"/>
      <c r="H12" s="48"/>
      <c r="I12" s="48"/>
      <c r="J12" s="48"/>
      <c r="Y12" s="43">
        <v>1734.3</v>
      </c>
      <c r="Z12" s="44">
        <v>140</v>
      </c>
      <c r="AA12" s="43">
        <v>1781.7</v>
      </c>
      <c r="AB12" s="44">
        <v>139</v>
      </c>
    </row>
    <row r="13" spans="1:28" ht="15.75" thickBot="1" x14ac:dyDescent="0.2">
      <c r="A13" s="48"/>
      <c r="B13" s="48"/>
      <c r="C13" s="48"/>
      <c r="D13" s="48"/>
      <c r="E13" s="48"/>
      <c r="F13" s="48"/>
      <c r="G13" s="48"/>
      <c r="H13" s="48"/>
      <c r="I13" s="48"/>
      <c r="J13" s="48"/>
      <c r="Y13" s="43">
        <v>1781.7</v>
      </c>
      <c r="Z13" s="44">
        <v>139</v>
      </c>
      <c r="AA13" s="41">
        <v>1830.5</v>
      </c>
      <c r="AB13" s="42">
        <v>138</v>
      </c>
    </row>
    <row r="14" spans="1:28" ht="15.75" thickBot="1" x14ac:dyDescent="0.2">
      <c r="A14" s="48"/>
      <c r="B14" s="56" t="s">
        <v>21</v>
      </c>
      <c r="C14" s="56"/>
      <c r="D14" s="56"/>
      <c r="E14" s="56"/>
      <c r="F14" s="56"/>
      <c r="G14" s="56"/>
      <c r="H14" s="56"/>
      <c r="I14" s="56"/>
      <c r="J14" s="56"/>
      <c r="Y14" s="41">
        <v>1830.5</v>
      </c>
      <c r="Z14" s="42">
        <v>138</v>
      </c>
      <c r="AA14" s="43">
        <v>1880.9</v>
      </c>
      <c r="AB14" s="44">
        <v>137</v>
      </c>
    </row>
    <row r="15" spans="1:28" ht="15.75" thickBot="1" x14ac:dyDescent="0.2">
      <c r="A15" s="48"/>
      <c r="B15" s="56" t="s">
        <v>22</v>
      </c>
      <c r="C15" s="56"/>
      <c r="D15" s="56"/>
      <c r="E15" s="56"/>
      <c r="F15" s="48"/>
      <c r="G15" s="56" t="s">
        <v>23</v>
      </c>
      <c r="H15" s="56"/>
      <c r="I15" s="56"/>
      <c r="J15" s="56"/>
      <c r="K15" s="3"/>
      <c r="L15" s="3"/>
      <c r="Y15" s="43">
        <v>1880.9</v>
      </c>
      <c r="Z15" s="44">
        <v>137</v>
      </c>
      <c r="AA15" s="43">
        <v>1932.8</v>
      </c>
      <c r="AB15" s="44">
        <v>136</v>
      </c>
    </row>
    <row r="16" spans="1:28" ht="15.75" thickBot="1" x14ac:dyDescent="0.2">
      <c r="A16" s="48"/>
      <c r="B16" s="48"/>
      <c r="C16" s="49" t="s">
        <v>10</v>
      </c>
      <c r="D16" s="48"/>
      <c r="E16" s="48"/>
      <c r="F16" s="48"/>
      <c r="G16" s="48"/>
      <c r="H16" s="49" t="s">
        <v>10</v>
      </c>
      <c r="I16" s="48"/>
      <c r="J16" s="48"/>
      <c r="K16" s="3"/>
      <c r="L16" s="3"/>
      <c r="Y16" s="43">
        <v>1932.8</v>
      </c>
      <c r="Z16" s="44">
        <v>136</v>
      </c>
      <c r="AA16" s="43">
        <v>1986.4</v>
      </c>
      <c r="AB16" s="44">
        <v>135</v>
      </c>
    </row>
    <row r="17" spans="2:28" ht="15.75" thickBot="1" x14ac:dyDescent="0.2">
      <c r="B17" s="27" t="s">
        <v>24</v>
      </c>
      <c r="C17" s="37" t="s">
        <v>25</v>
      </c>
      <c r="D17" s="28" t="s">
        <v>26</v>
      </c>
      <c r="E17" s="29" t="s">
        <v>27</v>
      </c>
      <c r="F17" s="48"/>
      <c r="G17" s="50" t="s">
        <v>24</v>
      </c>
      <c r="H17" s="11" t="s">
        <v>28</v>
      </c>
      <c r="I17" s="11" t="s">
        <v>29</v>
      </c>
      <c r="J17" s="51" t="s">
        <v>30</v>
      </c>
      <c r="M17" t="s">
        <v>31</v>
      </c>
      <c r="N17" t="s">
        <v>32</v>
      </c>
      <c r="Y17" s="43">
        <v>1986.4</v>
      </c>
      <c r="Z17" s="44">
        <v>135</v>
      </c>
      <c r="AA17" s="43">
        <v>2041.7</v>
      </c>
      <c r="AB17" s="44">
        <v>134</v>
      </c>
    </row>
    <row r="18" spans="2:28" ht="15.75" thickBot="1" x14ac:dyDescent="0.2">
      <c r="B18" s="30">
        <v>5</v>
      </c>
      <c r="C18" s="31"/>
      <c r="D18" s="68" t="e">
        <f>AVERAGE(C18:C26)</f>
        <v>#DIV/0!</v>
      </c>
      <c r="E18" s="71" t="e">
        <f>STDEVA(C18:C26)</f>
        <v>#DIV/0!</v>
      </c>
      <c r="F18" s="48"/>
      <c r="G18" s="6">
        <v>5</v>
      </c>
      <c r="H18" s="5"/>
      <c r="I18" s="5" t="e">
        <f>H18-$D$18</f>
        <v>#DIV/0!</v>
      </c>
      <c r="J18" s="75" t="e">
        <f>SLOPE(N18:N26,M18:M26)</f>
        <v>#DIV/0!</v>
      </c>
      <c r="M18">
        <f>LOG10(G18)</f>
        <v>0.69897000433601886</v>
      </c>
      <c r="N18" t="e">
        <f>LOG10(I18)</f>
        <v>#DIV/0!</v>
      </c>
      <c r="Y18" s="43">
        <v>2041.7</v>
      </c>
      <c r="Z18" s="44">
        <v>134</v>
      </c>
      <c r="AA18" s="43">
        <v>2098.6999999999998</v>
      </c>
      <c r="AB18" s="44">
        <v>133</v>
      </c>
    </row>
    <row r="19" spans="2:28" ht="15.75" thickBot="1" x14ac:dyDescent="0.2">
      <c r="B19" s="30">
        <v>7.5</v>
      </c>
      <c r="C19" s="31"/>
      <c r="D19" s="69"/>
      <c r="E19" s="72"/>
      <c r="F19" s="48"/>
      <c r="G19" s="6">
        <v>7.5</v>
      </c>
      <c r="H19" s="5"/>
      <c r="I19" s="5" t="e">
        <f t="shared" ref="I19:I26" si="10">H19-$D$18</f>
        <v>#DIV/0!</v>
      </c>
      <c r="J19" s="75"/>
      <c r="K19" s="1"/>
      <c r="M19">
        <f t="shared" ref="M19:M26" si="11">LOG10(G19)</f>
        <v>0.87506126339170009</v>
      </c>
      <c r="N19" t="e">
        <f t="shared" ref="N19:N26" si="12">LOG10(I19)</f>
        <v>#DIV/0!</v>
      </c>
      <c r="Y19" s="43">
        <v>2098.6999999999998</v>
      </c>
      <c r="Z19" s="44">
        <v>133</v>
      </c>
      <c r="AA19" s="43">
        <v>2157.6</v>
      </c>
      <c r="AB19" s="44">
        <v>132</v>
      </c>
    </row>
    <row r="20" spans="2:28" ht="15.75" thickBot="1" x14ac:dyDescent="0.2">
      <c r="B20" s="30">
        <v>10</v>
      </c>
      <c r="C20" s="31"/>
      <c r="D20" s="69"/>
      <c r="E20" s="72"/>
      <c r="F20" s="48"/>
      <c r="G20" s="6">
        <v>10</v>
      </c>
      <c r="H20" s="5"/>
      <c r="I20" s="5" t="e">
        <f t="shared" si="10"/>
        <v>#DIV/0!</v>
      </c>
      <c r="J20" s="75"/>
      <c r="M20">
        <f t="shared" si="11"/>
        <v>1</v>
      </c>
      <c r="N20" t="e">
        <f t="shared" si="12"/>
        <v>#DIV/0!</v>
      </c>
      <c r="Y20" s="43">
        <v>2157.6</v>
      </c>
      <c r="Z20" s="44">
        <v>132</v>
      </c>
      <c r="AA20" s="43">
        <v>2218.3000000000002</v>
      </c>
      <c r="AB20" s="44">
        <v>131</v>
      </c>
    </row>
    <row r="21" spans="2:28" ht="15.75" thickBot="1" x14ac:dyDescent="0.2">
      <c r="B21" s="30">
        <v>15</v>
      </c>
      <c r="C21" s="31"/>
      <c r="D21" s="69"/>
      <c r="E21" s="72"/>
      <c r="F21" s="48"/>
      <c r="G21" s="6">
        <v>15</v>
      </c>
      <c r="H21" s="5"/>
      <c r="I21" s="5" t="e">
        <f t="shared" si="10"/>
        <v>#DIV/0!</v>
      </c>
      <c r="J21" s="75"/>
      <c r="K21" s="1"/>
      <c r="M21">
        <f t="shared" si="11"/>
        <v>1.1760912590556813</v>
      </c>
      <c r="N21" t="e">
        <f t="shared" si="12"/>
        <v>#DIV/0!</v>
      </c>
      <c r="Y21" s="43">
        <v>2218.3000000000002</v>
      </c>
      <c r="Z21" s="44">
        <v>131</v>
      </c>
      <c r="AA21" s="43">
        <v>2281</v>
      </c>
      <c r="AB21" s="44">
        <v>130</v>
      </c>
    </row>
    <row r="22" spans="2:28" ht="15.75" thickBot="1" x14ac:dyDescent="0.2">
      <c r="B22" s="30">
        <v>20</v>
      </c>
      <c r="C22" s="31"/>
      <c r="D22" s="69"/>
      <c r="E22" s="72"/>
      <c r="F22" s="48"/>
      <c r="G22" s="6">
        <v>20</v>
      </c>
      <c r="H22" s="5"/>
      <c r="I22" s="5" t="e">
        <f t="shared" si="10"/>
        <v>#DIV/0!</v>
      </c>
      <c r="J22" s="75"/>
      <c r="M22">
        <f t="shared" si="11"/>
        <v>1.3010299956639813</v>
      </c>
      <c r="N22" t="e">
        <f t="shared" si="12"/>
        <v>#DIV/0!</v>
      </c>
      <c r="Y22" s="43">
        <v>2281</v>
      </c>
      <c r="Z22" s="44">
        <v>130</v>
      </c>
      <c r="AA22" s="43">
        <v>2345.8000000000002</v>
      </c>
      <c r="AB22" s="44">
        <v>129</v>
      </c>
    </row>
    <row r="23" spans="2:28" ht="15.75" thickBot="1" x14ac:dyDescent="0.2">
      <c r="B23" s="30">
        <v>25</v>
      </c>
      <c r="C23" s="31"/>
      <c r="D23" s="69"/>
      <c r="E23" s="72"/>
      <c r="F23" s="48"/>
      <c r="G23" s="6">
        <v>25</v>
      </c>
      <c r="H23" s="5"/>
      <c r="I23" s="5" t="e">
        <f t="shared" si="10"/>
        <v>#DIV/0!</v>
      </c>
      <c r="J23" s="75"/>
      <c r="M23">
        <f t="shared" si="11"/>
        <v>1.3979400086720377</v>
      </c>
      <c r="N23" t="e">
        <f t="shared" si="12"/>
        <v>#DIV/0!</v>
      </c>
      <c r="Y23" s="43">
        <v>2345.8000000000002</v>
      </c>
      <c r="Z23" s="44">
        <v>129</v>
      </c>
      <c r="AA23" s="41">
        <v>2412.6</v>
      </c>
      <c r="AB23" s="42">
        <v>128</v>
      </c>
    </row>
    <row r="24" spans="2:28" ht="15.75" thickBot="1" x14ac:dyDescent="0.2">
      <c r="B24" s="30">
        <v>30</v>
      </c>
      <c r="C24" s="31"/>
      <c r="D24" s="69"/>
      <c r="E24" s="72"/>
      <c r="F24" s="48"/>
      <c r="G24" s="6">
        <v>30</v>
      </c>
      <c r="H24" s="5"/>
      <c r="I24" s="5" t="e">
        <f t="shared" si="10"/>
        <v>#DIV/0!</v>
      </c>
      <c r="J24" s="75"/>
      <c r="M24">
        <f t="shared" si="11"/>
        <v>1.4771212547196624</v>
      </c>
      <c r="N24" t="e">
        <f t="shared" si="12"/>
        <v>#DIV/0!</v>
      </c>
      <c r="Y24" s="41">
        <v>2412.6</v>
      </c>
      <c r="Z24" s="42">
        <v>128</v>
      </c>
      <c r="AA24" s="43">
        <v>2481.6999999999998</v>
      </c>
      <c r="AB24" s="44">
        <v>127</v>
      </c>
    </row>
    <row r="25" spans="2:28" ht="15.75" thickBot="1" x14ac:dyDescent="0.2">
      <c r="B25" s="30">
        <v>35</v>
      </c>
      <c r="C25" s="31"/>
      <c r="D25" s="69"/>
      <c r="E25" s="72"/>
      <c r="F25" s="48"/>
      <c r="G25" s="6">
        <v>35</v>
      </c>
      <c r="H25" s="5"/>
      <c r="I25" s="5" t="e">
        <f>H25-$D$18</f>
        <v>#DIV/0!</v>
      </c>
      <c r="J25" s="75"/>
      <c r="M25">
        <f t="shared" si="11"/>
        <v>1.5440680443502757</v>
      </c>
      <c r="N25" t="e">
        <f t="shared" si="12"/>
        <v>#DIV/0!</v>
      </c>
      <c r="Y25" s="43">
        <v>2481.6999999999998</v>
      </c>
      <c r="Z25" s="44">
        <v>127</v>
      </c>
      <c r="AA25" s="43">
        <v>2553</v>
      </c>
      <c r="AB25" s="44">
        <v>126</v>
      </c>
    </row>
    <row r="26" spans="2:28" ht="15.75" thickBot="1" x14ac:dyDescent="0.2">
      <c r="B26" s="32">
        <v>40</v>
      </c>
      <c r="C26" s="33"/>
      <c r="D26" s="70"/>
      <c r="E26" s="73"/>
      <c r="F26" s="48"/>
      <c r="G26" s="7">
        <v>40</v>
      </c>
      <c r="H26" s="34"/>
      <c r="I26" s="34" t="e">
        <f t="shared" si="10"/>
        <v>#DIV/0!</v>
      </c>
      <c r="J26" s="76"/>
      <c r="M26">
        <f t="shared" si="11"/>
        <v>1.6020599913279623</v>
      </c>
      <c r="N26" t="e">
        <f t="shared" si="12"/>
        <v>#DIV/0!</v>
      </c>
      <c r="Y26" s="43">
        <v>2553</v>
      </c>
      <c r="Z26" s="44">
        <v>126</v>
      </c>
      <c r="AA26" s="42">
        <v>2626.6</v>
      </c>
      <c r="AB26" s="42">
        <v>125</v>
      </c>
    </row>
    <row r="27" spans="2:28" ht="15.75" thickBot="1" x14ac:dyDescent="0.2">
      <c r="B27" s="48"/>
      <c r="C27" s="48"/>
      <c r="D27" s="48"/>
      <c r="E27" s="48"/>
      <c r="F27" s="48"/>
      <c r="G27" s="48"/>
      <c r="H27" s="48"/>
      <c r="I27" s="48"/>
      <c r="J27" s="48"/>
      <c r="Y27" s="42">
        <v>2626.6</v>
      </c>
      <c r="Z27" s="42">
        <v>125</v>
      </c>
      <c r="AA27" s="44">
        <v>2702.7</v>
      </c>
      <c r="AB27" s="44">
        <v>124</v>
      </c>
    </row>
    <row r="28" spans="2:28" ht="15.75" thickBot="1" x14ac:dyDescent="0.2">
      <c r="B28" s="56" t="s">
        <v>33</v>
      </c>
      <c r="C28" s="56"/>
      <c r="D28" s="56"/>
      <c r="E28" s="56"/>
      <c r="F28" s="56"/>
      <c r="G28" s="56"/>
      <c r="H28" s="56"/>
      <c r="I28" s="56"/>
      <c r="J28" s="56"/>
      <c r="Y28" s="44">
        <v>2702.7</v>
      </c>
      <c r="Z28" s="44">
        <v>124</v>
      </c>
      <c r="AA28" s="44">
        <v>2781.3</v>
      </c>
      <c r="AB28" s="44">
        <v>123</v>
      </c>
    </row>
    <row r="29" spans="2:28" ht="15.75" thickBot="1" x14ac:dyDescent="0.2">
      <c r="B29" s="48"/>
      <c r="C29" s="48"/>
      <c r="D29" s="48"/>
      <c r="E29" s="49" t="s">
        <v>10</v>
      </c>
      <c r="F29" s="48"/>
      <c r="G29" s="49" t="s">
        <v>10</v>
      </c>
      <c r="H29" s="48"/>
      <c r="I29" s="48"/>
      <c r="J29" s="48"/>
      <c r="T29" s="40" t="s">
        <v>34</v>
      </c>
      <c r="U29" t="s">
        <v>35</v>
      </c>
      <c r="V29" s="40" t="s">
        <v>34</v>
      </c>
      <c r="W29" t="s">
        <v>35</v>
      </c>
      <c r="Y29" s="44">
        <v>2781.3</v>
      </c>
      <c r="Z29" s="44">
        <v>123</v>
      </c>
      <c r="AA29" s="44">
        <v>2862.5</v>
      </c>
      <c r="AB29" s="44">
        <v>122</v>
      </c>
    </row>
    <row r="30" spans="2:28" ht="15.75" thickBot="1" x14ac:dyDescent="0.2">
      <c r="B30" s="12" t="s">
        <v>36</v>
      </c>
      <c r="C30" s="12">
        <f>4.5*10^-3</f>
        <v>4.5000000000000005E-3</v>
      </c>
      <c r="D30" s="36" t="s">
        <v>37</v>
      </c>
      <c r="E30" s="36"/>
      <c r="F30" s="35" t="s">
        <v>38</v>
      </c>
      <c r="G30" s="12"/>
      <c r="H30" s="48"/>
      <c r="I30"/>
      <c r="J30" s="48"/>
      <c r="M30" s="57" t="s">
        <v>39</v>
      </c>
      <c r="N30" s="58"/>
      <c r="O30" s="57" t="s">
        <v>40</v>
      </c>
      <c r="P30" s="58"/>
      <c r="Q30" s="57" t="s">
        <v>41</v>
      </c>
      <c r="R30" s="58"/>
      <c r="T30">
        <v>0</v>
      </c>
      <c r="U30">
        <v>200</v>
      </c>
      <c r="V30" s="40">
        <v>1</v>
      </c>
      <c r="W30">
        <v>300</v>
      </c>
      <c r="Y30" s="44">
        <v>2862.5</v>
      </c>
      <c r="Z30" s="44">
        <v>122</v>
      </c>
      <c r="AA30" s="44">
        <v>2946.5</v>
      </c>
      <c r="AB30" s="44">
        <v>121</v>
      </c>
    </row>
    <row r="31" spans="2:28" ht="15.75" thickBot="1" x14ac:dyDescent="0.2">
      <c r="B31" s="49" t="s">
        <v>10</v>
      </c>
      <c r="C31" s="49" t="s">
        <v>10</v>
      </c>
      <c r="D31" s="49" t="s">
        <v>10</v>
      </c>
      <c r="E31" s="49" t="s">
        <v>42</v>
      </c>
      <c r="F31" s="49" t="s">
        <v>42</v>
      </c>
      <c r="G31" s="49" t="s">
        <v>42</v>
      </c>
      <c r="H31" s="47"/>
      <c r="I31" s="48"/>
      <c r="J31" s="48"/>
      <c r="M31" s="39" t="s">
        <v>43</v>
      </c>
      <c r="N31" s="38" t="s">
        <v>44</v>
      </c>
      <c r="O31" s="39" t="s">
        <v>43</v>
      </c>
      <c r="P31" s="38" t="s">
        <v>44</v>
      </c>
      <c r="Q31" s="39" t="s">
        <v>43</v>
      </c>
      <c r="R31" s="38" t="s">
        <v>44</v>
      </c>
      <c r="T31" s="40">
        <v>1</v>
      </c>
      <c r="U31">
        <v>300</v>
      </c>
      <c r="V31" s="40">
        <v>1.43</v>
      </c>
      <c r="W31">
        <v>400</v>
      </c>
      <c r="Y31" s="44">
        <v>2946.5</v>
      </c>
      <c r="Z31" s="44">
        <v>121</v>
      </c>
      <c r="AA31" s="44">
        <v>3033.3</v>
      </c>
      <c r="AB31" s="44">
        <v>120</v>
      </c>
    </row>
    <row r="32" spans="2:28" ht="15.75" thickBot="1" x14ac:dyDescent="0.2">
      <c r="B32" s="48" t="s">
        <v>45</v>
      </c>
      <c r="C32" s="48" t="s">
        <v>46</v>
      </c>
      <c r="D32" s="48" t="s">
        <v>28</v>
      </c>
      <c r="E32" s="48" t="s">
        <v>47</v>
      </c>
      <c r="F32" s="48" t="s">
        <v>44</v>
      </c>
      <c r="G32" s="48" t="s">
        <v>43</v>
      </c>
      <c r="H32" s="46" t="s">
        <v>30</v>
      </c>
      <c r="I32" s="48" t="s">
        <v>24</v>
      </c>
      <c r="J32" t="s">
        <v>48</v>
      </c>
      <c r="M32" s="8" t="e">
        <f>VLOOKUP(M33,$T$31:$U$64,1)</f>
        <v>#DIV/0!</v>
      </c>
      <c r="N32" s="8" t="e">
        <f>VLOOKUP(M33,$T$31:$U$64,2)</f>
        <v>#DIV/0!</v>
      </c>
      <c r="O32" s="8" t="e">
        <f>VLOOKUP(O33,$T$31:$U$64,1)</f>
        <v>#DIV/0!</v>
      </c>
      <c r="P32" s="8" t="e">
        <f>VLOOKUP(O33,$T$31:$U$64,2)</f>
        <v>#DIV/0!</v>
      </c>
      <c r="Q32" s="8" t="e">
        <f>VLOOKUP(Q33,$T$31:$U$64,1)</f>
        <v>#DIV/0!</v>
      </c>
      <c r="R32" s="8" t="e">
        <f>VLOOKUP(Q33,$T$31:$U$64,2)</f>
        <v>#DIV/0!</v>
      </c>
      <c r="T32" s="40">
        <v>1.43</v>
      </c>
      <c r="U32">
        <v>400</v>
      </c>
      <c r="V32" s="40">
        <v>1.87</v>
      </c>
      <c r="W32">
        <v>500</v>
      </c>
      <c r="Y32" s="44">
        <v>3033.3</v>
      </c>
      <c r="Z32" s="44">
        <v>120</v>
      </c>
      <c r="AA32" s="42">
        <v>3123</v>
      </c>
      <c r="AB32" s="42">
        <v>119</v>
      </c>
    </row>
    <row r="33" spans="5:28" ht="15.75" thickBot="1" x14ac:dyDescent="0.2">
      <c r="E33" s="48" t="e">
        <f>B33/C33</f>
        <v>#DIV/0!</v>
      </c>
      <c r="F33" s="48" t="e">
        <f>N33</f>
        <v>#DIV/0!</v>
      </c>
      <c r="G33" s="48" t="e">
        <f>E33/$G$30</f>
        <v>#DIV/0!</v>
      </c>
      <c r="H33" s="55" t="e">
        <f>SLOPE(J33:J41,I33:I41)</f>
        <v>#NUM!</v>
      </c>
      <c r="I33" s="48" t="e">
        <f>LOG10(F33)</f>
        <v>#DIV/0!</v>
      </c>
      <c r="J33" t="e">
        <f>LOG10(D33)</f>
        <v>#NUM!</v>
      </c>
      <c r="M33" s="8" t="e">
        <f>G33</f>
        <v>#DIV/0!</v>
      </c>
      <c r="N33" s="8" t="e">
        <f>N34-((N34-N32)*(M34-M33)/(M34-M32))</f>
        <v>#DIV/0!</v>
      </c>
      <c r="O33" s="8" t="e">
        <f>G34</f>
        <v>#DIV/0!</v>
      </c>
      <c r="P33" s="8" t="e">
        <f t="shared" ref="P33" si="13">P34-((P34-P32)*(O34-O33)/(O34-O32))</f>
        <v>#DIV/0!</v>
      </c>
      <c r="Q33" s="8" t="e">
        <f>G35</f>
        <v>#DIV/0!</v>
      </c>
      <c r="R33" s="8" t="e">
        <f t="shared" ref="R33" si="14">R34-((R34-R32)*(Q34-Q33)/(Q34-Q32))</f>
        <v>#DIV/0!</v>
      </c>
      <c r="T33" s="40">
        <v>1.87</v>
      </c>
      <c r="U33">
        <v>500</v>
      </c>
      <c r="V33" s="40">
        <v>2.34</v>
      </c>
      <c r="W33">
        <v>600</v>
      </c>
      <c r="Y33" s="42">
        <v>3123</v>
      </c>
      <c r="Z33" s="42">
        <v>119</v>
      </c>
      <c r="AA33" s="44">
        <v>3215.8</v>
      </c>
      <c r="AB33" s="44">
        <v>118</v>
      </c>
    </row>
    <row r="34" spans="5:28" ht="15.75" thickBot="1" x14ac:dyDescent="0.2">
      <c r="E34" s="48" t="e">
        <f t="shared" ref="E34:E41" si="15">B34/C34</f>
        <v>#DIV/0!</v>
      </c>
      <c r="F34" s="48" t="e">
        <f>P33</f>
        <v>#DIV/0!</v>
      </c>
      <c r="G34" s="48" t="e">
        <f>E34/$G$30</f>
        <v>#DIV/0!</v>
      </c>
      <c r="H34" s="56"/>
      <c r="I34" s="48" t="e">
        <f>LOG10(F34)</f>
        <v>#DIV/0!</v>
      </c>
      <c r="J34" t="e">
        <f>LOG10(D34)</f>
        <v>#NUM!</v>
      </c>
      <c r="M34" s="8" t="e">
        <f>VLOOKUP(M33,$T$30:$W$64,3,TRUE)</f>
        <v>#DIV/0!</v>
      </c>
      <c r="N34" s="8" t="e">
        <f>VLOOKUP(M33,$T$30:$W$64,4,TRUE)</f>
        <v>#DIV/0!</v>
      </c>
      <c r="O34" s="8" t="e">
        <f t="shared" ref="O34" si="16">VLOOKUP(O33,$T$30:$W$64,3,TRUE)</f>
        <v>#DIV/0!</v>
      </c>
      <c r="P34" s="8" t="e">
        <f t="shared" ref="P34:R34" si="17">VLOOKUP(O33,$T$30:$W$64,4,TRUE)</f>
        <v>#DIV/0!</v>
      </c>
      <c r="Q34" s="8" t="e">
        <f t="shared" ref="Q34" si="18">VLOOKUP(Q33,$T$30:$W$64,3,TRUE)</f>
        <v>#DIV/0!</v>
      </c>
      <c r="R34" s="8" t="e">
        <f t="shared" ref="R34" si="19">VLOOKUP(Q33,$T$30:$W$64,4,TRUE)</f>
        <v>#DIV/0!</v>
      </c>
      <c r="T34" s="40">
        <v>2.34</v>
      </c>
      <c r="U34">
        <v>600</v>
      </c>
      <c r="V34" s="40">
        <v>2.85</v>
      </c>
      <c r="W34">
        <v>700</v>
      </c>
      <c r="Y34" s="44">
        <v>3215.8</v>
      </c>
      <c r="Z34" s="44">
        <v>118</v>
      </c>
      <c r="AA34" s="44">
        <v>3311.8</v>
      </c>
      <c r="AB34" s="44">
        <v>117</v>
      </c>
    </row>
    <row r="35" spans="5:28" ht="15.75" thickBot="1" x14ac:dyDescent="0.2">
      <c r="E35" s="48" t="e">
        <f t="shared" si="15"/>
        <v>#DIV/0!</v>
      </c>
      <c r="F35" s="48" t="e">
        <f>R33</f>
        <v>#DIV/0!</v>
      </c>
      <c r="G35" s="48" t="e">
        <f>E35/$G$30</f>
        <v>#DIV/0!</v>
      </c>
      <c r="H35" s="56"/>
      <c r="I35" s="48" t="e">
        <f>LOG10(F35)</f>
        <v>#DIV/0!</v>
      </c>
      <c r="J35" t="e">
        <f>LOG10(D35)</f>
        <v>#NUM!</v>
      </c>
      <c r="M35" s="57" t="s">
        <v>49</v>
      </c>
      <c r="N35" s="58"/>
      <c r="O35" s="57" t="s">
        <v>40</v>
      </c>
      <c r="P35" s="58"/>
      <c r="Q35" s="57" t="s">
        <v>41</v>
      </c>
      <c r="R35" s="58"/>
      <c r="T35" s="40">
        <v>2.85</v>
      </c>
      <c r="U35">
        <v>700</v>
      </c>
      <c r="V35" s="40">
        <v>3.36</v>
      </c>
      <c r="W35">
        <v>800</v>
      </c>
      <c r="Y35" s="44">
        <v>3311.8</v>
      </c>
      <c r="Z35" s="44">
        <v>117</v>
      </c>
      <c r="AA35" s="44">
        <v>3411</v>
      </c>
      <c r="AB35" s="44">
        <v>116</v>
      </c>
    </row>
    <row r="36" spans="5:28" ht="15.75" thickBot="1" x14ac:dyDescent="0.2">
      <c r="E36" s="48" t="e">
        <f t="shared" si="15"/>
        <v>#DIV/0!</v>
      </c>
      <c r="F36" s="48" t="e">
        <f>N38</f>
        <v>#DIV/0!</v>
      </c>
      <c r="G36" s="48" t="e">
        <f>E36/$G$30</f>
        <v>#DIV/0!</v>
      </c>
      <c r="H36" s="56"/>
      <c r="I36" s="48" t="e">
        <f>LOG10(F36)</f>
        <v>#DIV/0!</v>
      </c>
      <c r="J36" t="e">
        <f>LOG10(D36)</f>
        <v>#NUM!</v>
      </c>
      <c r="M36" s="39" t="s">
        <v>50</v>
      </c>
      <c r="N36" s="38" t="s">
        <v>44</v>
      </c>
      <c r="O36" s="39" t="s">
        <v>50</v>
      </c>
      <c r="P36" s="38" t="s">
        <v>44</v>
      </c>
      <c r="Q36" s="39" t="s">
        <v>50</v>
      </c>
      <c r="R36" s="38" t="s">
        <v>44</v>
      </c>
      <c r="T36" s="40">
        <v>3.36</v>
      </c>
      <c r="U36">
        <v>800</v>
      </c>
      <c r="V36" s="40">
        <v>3.88</v>
      </c>
      <c r="W36">
        <v>900</v>
      </c>
      <c r="Y36" s="44">
        <v>3411</v>
      </c>
      <c r="Z36" s="44">
        <v>116</v>
      </c>
      <c r="AA36" s="44">
        <v>3513.6</v>
      </c>
      <c r="AB36" s="44">
        <v>115</v>
      </c>
    </row>
    <row r="37" spans="5:28" ht="15.75" thickBot="1" x14ac:dyDescent="0.2">
      <c r="E37" s="48" t="e">
        <f t="shared" si="15"/>
        <v>#DIV/0!</v>
      </c>
      <c r="F37" s="48" t="e">
        <f>P38</f>
        <v>#DIV/0!</v>
      </c>
      <c r="G37" s="48" t="e">
        <f>E37/$G$30</f>
        <v>#DIV/0!</v>
      </c>
      <c r="H37" s="56"/>
      <c r="I37" s="48" t="e">
        <f>LOG10(F37)</f>
        <v>#DIV/0!</v>
      </c>
      <c r="J37" t="e">
        <f>LOG10(D37)</f>
        <v>#NUM!</v>
      </c>
      <c r="M37" s="8" t="e">
        <f>VLOOKUP(M38,$T$31:$U$64,1)</f>
        <v>#DIV/0!</v>
      </c>
      <c r="N37" s="8" t="e">
        <f>VLOOKUP(M38,$T$31:$U$64,2)</f>
        <v>#DIV/0!</v>
      </c>
      <c r="O37" s="8" t="e">
        <f>VLOOKUP(O38,$T$31:$U$64,1)</f>
        <v>#DIV/0!</v>
      </c>
      <c r="P37" s="8" t="e">
        <f>VLOOKUP(O38,$T$31:$U$64,2)</f>
        <v>#DIV/0!</v>
      </c>
      <c r="Q37" s="8" t="e">
        <f>VLOOKUP(Q38,$T$31:$U$64,1)</f>
        <v>#DIV/0!</v>
      </c>
      <c r="R37" s="8" t="e">
        <f>VLOOKUP(Q38,$T$31:$U$64,2)</f>
        <v>#DIV/0!</v>
      </c>
      <c r="T37" s="40">
        <v>3.88</v>
      </c>
      <c r="U37">
        <v>900</v>
      </c>
      <c r="V37" s="40">
        <v>4.41</v>
      </c>
      <c r="W37">
        <v>1000</v>
      </c>
      <c r="Y37" s="44">
        <v>3513.6</v>
      </c>
      <c r="Z37" s="44">
        <v>115</v>
      </c>
      <c r="AA37" s="42">
        <v>3619.8</v>
      </c>
      <c r="AB37" s="42">
        <v>114</v>
      </c>
    </row>
    <row r="38" spans="5:28" ht="15.75" thickBot="1" x14ac:dyDescent="0.2">
      <c r="E38" s="48" t="e">
        <f t="shared" si="15"/>
        <v>#DIV/0!</v>
      </c>
      <c r="F38" s="48" t="e">
        <f>R38</f>
        <v>#DIV/0!</v>
      </c>
      <c r="G38" s="48" t="e">
        <f>E38/$G$30</f>
        <v>#DIV/0!</v>
      </c>
      <c r="H38" s="56"/>
      <c r="I38" s="48" t="e">
        <f>LOG10(F38)</f>
        <v>#DIV/0!</v>
      </c>
      <c r="J38" t="e">
        <f>LOG10(D38)</f>
        <v>#NUM!</v>
      </c>
      <c r="M38" s="8" t="e">
        <f>G36</f>
        <v>#DIV/0!</v>
      </c>
      <c r="N38" s="8" t="e">
        <f>N39-((N39-N37)*(M39-M38)/(M39-M37))</f>
        <v>#DIV/0!</v>
      </c>
      <c r="O38" s="8" t="e">
        <f>G37</f>
        <v>#DIV/0!</v>
      </c>
      <c r="P38" s="8" t="e">
        <f t="shared" ref="P38" si="20">P39-((P39-P37)*(O39-O38)/(O39-O37))</f>
        <v>#DIV/0!</v>
      </c>
      <c r="Q38" s="8" t="e">
        <f>G38</f>
        <v>#DIV/0!</v>
      </c>
      <c r="R38" s="8" t="e">
        <f t="shared" ref="R38" si="21">R39-((R39-R37)*(Q39-Q38)/(Q39-Q37))</f>
        <v>#DIV/0!</v>
      </c>
      <c r="T38" s="40">
        <v>4.41</v>
      </c>
      <c r="U38">
        <v>1000</v>
      </c>
      <c r="V38" s="40">
        <v>4.95</v>
      </c>
      <c r="W38">
        <v>1100</v>
      </c>
      <c r="Y38" s="42">
        <v>3619.8</v>
      </c>
      <c r="Z38" s="42">
        <v>114</v>
      </c>
      <c r="AA38" s="44">
        <v>3729.7</v>
      </c>
      <c r="AB38" s="44">
        <v>113</v>
      </c>
    </row>
    <row r="39" spans="5:28" ht="15.75" thickBot="1" x14ac:dyDescent="0.2">
      <c r="E39" s="48" t="e">
        <f t="shared" si="15"/>
        <v>#DIV/0!</v>
      </c>
      <c r="F39" s="48" t="e">
        <f>N43</f>
        <v>#DIV/0!</v>
      </c>
      <c r="G39" s="48" t="e">
        <f>E39/$G$30</f>
        <v>#DIV/0!</v>
      </c>
      <c r="H39" s="56"/>
      <c r="I39" s="48" t="e">
        <f>LOG10(F39)</f>
        <v>#DIV/0!</v>
      </c>
      <c r="J39" t="e">
        <f>LOG10(D39)</f>
        <v>#NUM!</v>
      </c>
      <c r="M39" s="8" t="e">
        <f>VLOOKUP(M38,$T$30:$W$64,3,TRUE)</f>
        <v>#DIV/0!</v>
      </c>
      <c r="N39" s="8" t="e">
        <f>VLOOKUP(M38,$T$30:$W$64,4,TRUE)</f>
        <v>#DIV/0!</v>
      </c>
      <c r="O39" s="8" t="e">
        <f t="shared" ref="O39" si="22">VLOOKUP(O38,$T$30:$W$64,3,TRUE)</f>
        <v>#DIV/0!</v>
      </c>
      <c r="P39" s="8" t="e">
        <f t="shared" ref="P39:R39" si="23">VLOOKUP(O38,$T$30:$W$64,4,TRUE)</f>
        <v>#DIV/0!</v>
      </c>
      <c r="Q39" s="8" t="e">
        <f t="shared" ref="Q39" si="24">VLOOKUP(Q38,$T$30:$W$64,3,TRUE)</f>
        <v>#DIV/0!</v>
      </c>
      <c r="R39" s="8" t="e">
        <f t="shared" ref="R39" si="25">VLOOKUP(Q38,$T$30:$W$64,4,TRUE)</f>
        <v>#DIV/0!</v>
      </c>
      <c r="T39" s="40">
        <v>4.95</v>
      </c>
      <c r="U39">
        <v>1100</v>
      </c>
      <c r="V39" s="40">
        <v>5.48</v>
      </c>
      <c r="W39">
        <v>1200</v>
      </c>
      <c r="Y39" s="44">
        <v>3729.7</v>
      </c>
      <c r="Z39" s="44">
        <v>113</v>
      </c>
      <c r="AA39" s="44">
        <v>3843.4</v>
      </c>
      <c r="AB39" s="44">
        <v>112</v>
      </c>
    </row>
    <row r="40" spans="5:28" ht="15.75" thickBot="1" x14ac:dyDescent="0.2">
      <c r="E40" s="48" t="e">
        <f t="shared" si="15"/>
        <v>#DIV/0!</v>
      </c>
      <c r="F40" s="48" t="e">
        <f>P43</f>
        <v>#DIV/0!</v>
      </c>
      <c r="G40" s="48" t="e">
        <f>E40/$G$30</f>
        <v>#DIV/0!</v>
      </c>
      <c r="H40" s="56"/>
      <c r="I40" s="48" t="e">
        <f>LOG10(F40)</f>
        <v>#DIV/0!</v>
      </c>
      <c r="J40" t="e">
        <f>LOG10(D40)</f>
        <v>#NUM!</v>
      </c>
      <c r="M40" s="57" t="s">
        <v>39</v>
      </c>
      <c r="N40" s="58"/>
      <c r="O40" s="57" t="s">
        <v>40</v>
      </c>
      <c r="P40" s="58"/>
      <c r="Q40" s="57" t="s">
        <v>41</v>
      </c>
      <c r="R40" s="58"/>
      <c r="T40" s="40">
        <v>5.48</v>
      </c>
      <c r="U40">
        <v>1200</v>
      </c>
      <c r="V40" s="40">
        <v>6.03</v>
      </c>
      <c r="W40">
        <v>1300</v>
      </c>
      <c r="Y40" s="44">
        <v>3843.4</v>
      </c>
      <c r="Z40" s="44">
        <v>112</v>
      </c>
      <c r="AA40" s="44">
        <v>3961.1</v>
      </c>
      <c r="AB40" s="44">
        <v>111</v>
      </c>
    </row>
    <row r="41" spans="5:28" ht="15.75" thickBot="1" x14ac:dyDescent="0.2">
      <c r="E41" s="48" t="e">
        <f t="shared" si="15"/>
        <v>#DIV/0!</v>
      </c>
      <c r="F41" s="48" t="e">
        <f>R43</f>
        <v>#DIV/0!</v>
      </c>
      <c r="G41" s="48" t="e">
        <f>E41/$G$30</f>
        <v>#DIV/0!</v>
      </c>
      <c r="H41" s="56"/>
      <c r="I41" s="48" t="e">
        <f>LOG10(F41)</f>
        <v>#DIV/0!</v>
      </c>
      <c r="J41" t="e">
        <f>LOG10(D41)</f>
        <v>#NUM!</v>
      </c>
      <c r="M41" s="39" t="s">
        <v>51</v>
      </c>
      <c r="N41" s="38" t="s">
        <v>44</v>
      </c>
      <c r="O41" s="39" t="s">
        <v>51</v>
      </c>
      <c r="P41" s="38" t="s">
        <v>44</v>
      </c>
      <c r="Q41" s="39" t="s">
        <v>51</v>
      </c>
      <c r="R41" s="38" t="s">
        <v>44</v>
      </c>
      <c r="T41" s="40">
        <v>6.03</v>
      </c>
      <c r="U41">
        <v>1300</v>
      </c>
      <c r="V41" s="40">
        <v>6.58</v>
      </c>
      <c r="W41">
        <v>1400</v>
      </c>
      <c r="Y41" s="44">
        <v>3961.1</v>
      </c>
      <c r="Z41" s="44">
        <v>111</v>
      </c>
      <c r="AA41" s="44">
        <v>4082.9</v>
      </c>
      <c r="AB41" s="44">
        <v>110</v>
      </c>
    </row>
    <row r="42" spans="5:28" ht="15.75" thickBot="1" x14ac:dyDescent="0.2">
      <c r="E42" s="48"/>
      <c r="F42" s="48"/>
      <c r="G42" s="48"/>
      <c r="H42" s="48"/>
      <c r="I42" s="48"/>
      <c r="J42" s="48"/>
      <c r="M42" s="8" t="e">
        <f>VLOOKUP(M43,$T$31:$U$64,1)</f>
        <v>#DIV/0!</v>
      </c>
      <c r="N42" s="8" t="e">
        <f>VLOOKUP(M43,$T$31:$U$64,2)</f>
        <v>#DIV/0!</v>
      </c>
      <c r="O42" s="8" t="e">
        <f>VLOOKUP(O43,$T$31:$U$64,1)</f>
        <v>#DIV/0!</v>
      </c>
      <c r="P42" s="8" t="e">
        <f>VLOOKUP(O43,$T$31:$U$64,2)</f>
        <v>#DIV/0!</v>
      </c>
      <c r="Q42" s="8" t="e">
        <f>VLOOKUP(Q43,$T$31:$U$64,1)</f>
        <v>#DIV/0!</v>
      </c>
      <c r="R42" s="8" t="e">
        <f>VLOOKUP(Q43,$T$31:$U$64,2)</f>
        <v>#DIV/0!</v>
      </c>
      <c r="T42" s="40">
        <v>6.58</v>
      </c>
      <c r="U42">
        <v>1400</v>
      </c>
      <c r="V42" s="40">
        <v>7.14</v>
      </c>
      <c r="W42">
        <v>1500</v>
      </c>
      <c r="Y42" s="44">
        <v>4082.9</v>
      </c>
      <c r="Z42" s="44">
        <v>110</v>
      </c>
      <c r="AA42" s="44">
        <v>4209.1000000000004</v>
      </c>
      <c r="AB42" s="44">
        <v>109</v>
      </c>
    </row>
    <row r="43" spans="5:28" ht="15.75" thickBot="1" x14ac:dyDescent="0.2">
      <c r="E43" s="48"/>
      <c r="F43" s="48"/>
      <c r="G43" s="48"/>
      <c r="H43" s="48"/>
      <c r="I43" s="48"/>
      <c r="J43" s="48"/>
      <c r="M43" s="8" t="e">
        <f>G39</f>
        <v>#DIV/0!</v>
      </c>
      <c r="N43" s="8" t="e">
        <f t="shared" ref="N43" si="26">N44-((N44-N42)*(M44-M43)/(M44-M42))</f>
        <v>#DIV/0!</v>
      </c>
      <c r="O43" s="8" t="e">
        <f>G40</f>
        <v>#DIV/0!</v>
      </c>
      <c r="P43" s="8" t="e">
        <f t="shared" ref="P43" si="27">P44-((P44-P42)*(O44-O43)/(O44-O42))</f>
        <v>#DIV/0!</v>
      </c>
      <c r="Q43" s="8" t="e">
        <f>G41</f>
        <v>#DIV/0!</v>
      </c>
      <c r="R43" s="8" t="e">
        <f t="shared" ref="R43" si="28">R44-((R44-R42)*(Q44-Q43)/(Q44-Q42))</f>
        <v>#DIV/0!</v>
      </c>
      <c r="T43" s="40">
        <v>7.14</v>
      </c>
      <c r="U43">
        <v>1500</v>
      </c>
      <c r="V43" s="40">
        <v>7.71</v>
      </c>
      <c r="W43">
        <v>1600</v>
      </c>
      <c r="Y43" s="44">
        <v>4209.1000000000004</v>
      </c>
      <c r="Z43" s="44">
        <v>109</v>
      </c>
      <c r="AA43" s="44">
        <v>4339.7</v>
      </c>
      <c r="AB43" s="44">
        <v>108</v>
      </c>
    </row>
    <row r="44" spans="5:28" ht="15.75" thickBot="1" x14ac:dyDescent="0.2">
      <c r="E44" s="48"/>
      <c r="F44" s="48"/>
      <c r="G44" s="48"/>
      <c r="H44" s="48"/>
      <c r="I44" s="48"/>
      <c r="J44" s="48"/>
      <c r="M44" s="8" t="e">
        <f>VLOOKUP(M43,$T$30:$W$64,3,TRUE)</f>
        <v>#DIV/0!</v>
      </c>
      <c r="N44" s="8" t="e">
        <f>VLOOKUP(M43,$T$30:$W$64,4,TRUE)</f>
        <v>#DIV/0!</v>
      </c>
      <c r="O44" s="8" t="e">
        <f t="shared" ref="O44" si="29">VLOOKUP(O43,$T$30:$W$64,3,TRUE)</f>
        <v>#DIV/0!</v>
      </c>
      <c r="P44" s="8" t="e">
        <f t="shared" ref="P44:R44" si="30">VLOOKUP(O43,$T$30:$W$64,4,TRUE)</f>
        <v>#DIV/0!</v>
      </c>
      <c r="Q44" s="8" t="e">
        <f t="shared" ref="Q44" si="31">VLOOKUP(Q43,$T$30:$W$64,3,TRUE)</f>
        <v>#DIV/0!</v>
      </c>
      <c r="R44" s="8" t="e">
        <f t="shared" ref="R44" si="32">VLOOKUP(Q43,$T$30:$W$64,4,TRUE)</f>
        <v>#DIV/0!</v>
      </c>
      <c r="T44" s="40">
        <v>7.71</v>
      </c>
      <c r="U44">
        <v>1600</v>
      </c>
      <c r="V44" s="40">
        <v>8.2799999999999994</v>
      </c>
      <c r="W44">
        <v>1700</v>
      </c>
      <c r="Y44" s="44">
        <v>4339.7</v>
      </c>
      <c r="Z44" s="44">
        <v>108</v>
      </c>
      <c r="AA44" s="44">
        <v>4475</v>
      </c>
      <c r="AB44" s="44">
        <v>107</v>
      </c>
    </row>
    <row r="45" spans="5:28" ht="15.75" thickBot="1" x14ac:dyDescent="0.2">
      <c r="E45" s="48"/>
      <c r="F45" s="48"/>
      <c r="G45" s="48"/>
      <c r="H45" s="48"/>
      <c r="I45" s="48"/>
      <c r="J45" s="48"/>
      <c r="T45" s="40">
        <v>8.2799999999999994</v>
      </c>
      <c r="U45">
        <v>1700</v>
      </c>
      <c r="V45" s="40">
        <v>8.86</v>
      </c>
      <c r="W45">
        <v>1800</v>
      </c>
      <c r="Y45" s="44">
        <v>4475</v>
      </c>
      <c r="Z45" s="44">
        <v>107</v>
      </c>
      <c r="AA45" s="44">
        <v>4615.1000000000004</v>
      </c>
      <c r="AB45" s="44">
        <v>106</v>
      </c>
    </row>
    <row r="46" spans="5:28" ht="15.75" thickBot="1" x14ac:dyDescent="0.2">
      <c r="E46" s="48"/>
      <c r="F46" s="48"/>
      <c r="G46" s="48"/>
      <c r="H46" s="48"/>
      <c r="I46" s="48"/>
      <c r="J46" s="48"/>
      <c r="T46" s="40">
        <v>8.86</v>
      </c>
      <c r="U46">
        <v>1800</v>
      </c>
      <c r="V46" s="40">
        <v>9.44</v>
      </c>
      <c r="W46">
        <v>1900</v>
      </c>
      <c r="Y46" s="44">
        <v>4615.1000000000004</v>
      </c>
      <c r="Z46" s="44">
        <v>106</v>
      </c>
      <c r="AA46" s="44">
        <v>4760.3</v>
      </c>
      <c r="AB46" s="44">
        <v>105</v>
      </c>
    </row>
    <row r="47" spans="5:28" ht="15.75" thickBot="1" x14ac:dyDescent="0.2">
      <c r="E47" s="48"/>
      <c r="F47" s="48"/>
      <c r="G47" s="48"/>
      <c r="H47" s="48"/>
      <c r="I47" s="48"/>
      <c r="J47" s="48"/>
      <c r="T47" s="40">
        <v>9.44</v>
      </c>
      <c r="U47">
        <v>1900</v>
      </c>
      <c r="V47" s="40">
        <v>10.029999999999999</v>
      </c>
      <c r="W47">
        <v>2000</v>
      </c>
      <c r="Y47" s="44">
        <v>4760.3</v>
      </c>
      <c r="Z47" s="44">
        <v>105</v>
      </c>
      <c r="AA47" s="42">
        <v>4910.7</v>
      </c>
      <c r="AB47" s="42">
        <v>104</v>
      </c>
    </row>
    <row r="48" spans="5:28" ht="15.75" thickBot="1" x14ac:dyDescent="0.2">
      <c r="E48" s="48"/>
      <c r="F48" s="48"/>
      <c r="G48" s="48"/>
      <c r="H48" s="48"/>
      <c r="I48" s="48"/>
      <c r="J48" s="48"/>
      <c r="T48" s="40">
        <v>10.029999999999999</v>
      </c>
      <c r="U48">
        <v>2000</v>
      </c>
      <c r="V48" s="40">
        <v>10.63</v>
      </c>
      <c r="W48">
        <v>2100</v>
      </c>
      <c r="Y48" s="42">
        <v>4910.7</v>
      </c>
      <c r="Z48" s="42">
        <v>104</v>
      </c>
      <c r="AA48" s="44">
        <v>5066.6000000000004</v>
      </c>
      <c r="AB48" s="44">
        <v>103</v>
      </c>
    </row>
    <row r="49" spans="20:28" ht="15.75" thickBot="1" x14ac:dyDescent="0.2">
      <c r="T49" s="40">
        <v>10.63</v>
      </c>
      <c r="U49">
        <v>2100</v>
      </c>
      <c r="V49" s="40">
        <v>11.24</v>
      </c>
      <c r="W49">
        <v>2200</v>
      </c>
      <c r="Y49" s="44">
        <v>5066.6000000000004</v>
      </c>
      <c r="Z49" s="44">
        <v>103</v>
      </c>
      <c r="AA49" s="44">
        <v>5228.1000000000004</v>
      </c>
      <c r="AB49" s="44">
        <v>102</v>
      </c>
    </row>
    <row r="50" spans="20:28" ht="15.75" thickBot="1" x14ac:dyDescent="0.2">
      <c r="T50" s="40">
        <v>11.24</v>
      </c>
      <c r="U50">
        <v>2200</v>
      </c>
      <c r="V50" s="40">
        <v>11.84</v>
      </c>
      <c r="W50">
        <v>2300</v>
      </c>
      <c r="Y50" s="44">
        <v>5228.1000000000004</v>
      </c>
      <c r="Z50" s="44">
        <v>102</v>
      </c>
      <c r="AA50" s="42">
        <v>5395.6</v>
      </c>
      <c r="AB50" s="42">
        <v>101</v>
      </c>
    </row>
    <row r="51" spans="20:28" ht="15.75" thickBot="1" x14ac:dyDescent="0.2">
      <c r="T51" s="40">
        <v>11.84</v>
      </c>
      <c r="U51">
        <v>2300</v>
      </c>
      <c r="V51" s="40">
        <v>12.46</v>
      </c>
      <c r="W51">
        <v>2400</v>
      </c>
      <c r="Y51" s="42">
        <v>5395.6</v>
      </c>
      <c r="Z51" s="42">
        <v>101</v>
      </c>
      <c r="AA51" s="44">
        <v>5569.3</v>
      </c>
      <c r="AB51" s="44">
        <v>100</v>
      </c>
    </row>
    <row r="52" spans="20:28" ht="15.75" thickBot="1" x14ac:dyDescent="0.2">
      <c r="T52" s="40">
        <v>12.46</v>
      </c>
      <c r="U52">
        <v>2400</v>
      </c>
      <c r="V52" s="40">
        <v>13.08</v>
      </c>
      <c r="W52">
        <v>2500</v>
      </c>
      <c r="Y52" s="44">
        <v>5569.3</v>
      </c>
      <c r="Z52" s="44">
        <v>100</v>
      </c>
      <c r="AA52" s="44">
        <v>5749.3</v>
      </c>
      <c r="AB52" s="44">
        <v>99</v>
      </c>
    </row>
    <row r="53" spans="20:28" ht="15.75" thickBot="1" x14ac:dyDescent="0.2">
      <c r="T53" s="40">
        <v>13.08</v>
      </c>
      <c r="U53">
        <v>2500</v>
      </c>
      <c r="V53" s="40">
        <v>13.72</v>
      </c>
      <c r="W53">
        <v>2600</v>
      </c>
      <c r="Y53" s="44">
        <v>5749.3</v>
      </c>
      <c r="Z53" s="44">
        <v>99</v>
      </c>
      <c r="AA53" s="44">
        <v>5936.1</v>
      </c>
      <c r="AB53" s="44">
        <v>98</v>
      </c>
    </row>
    <row r="54" spans="20:28" ht="15.75" thickBot="1" x14ac:dyDescent="0.2">
      <c r="T54" s="40">
        <v>13.72</v>
      </c>
      <c r="U54">
        <v>2600</v>
      </c>
      <c r="V54" s="40">
        <v>14.34</v>
      </c>
      <c r="W54">
        <v>2700</v>
      </c>
      <c r="Y54" s="44">
        <v>5936.1</v>
      </c>
      <c r="Z54" s="44">
        <v>98</v>
      </c>
      <c r="AA54" s="44">
        <v>6129.8</v>
      </c>
      <c r="AB54" s="44">
        <v>97</v>
      </c>
    </row>
    <row r="55" spans="20:28" ht="15.75" thickBot="1" x14ac:dyDescent="0.2">
      <c r="T55" s="40">
        <v>14.34</v>
      </c>
      <c r="U55">
        <v>2700</v>
      </c>
      <c r="V55" s="40">
        <v>14.99</v>
      </c>
      <c r="W55">
        <v>2800</v>
      </c>
      <c r="Y55" s="44">
        <v>6129.8</v>
      </c>
      <c r="Z55" s="44">
        <v>97</v>
      </c>
      <c r="AA55" s="44">
        <v>6330.8</v>
      </c>
      <c r="AB55" s="44">
        <v>96</v>
      </c>
    </row>
    <row r="56" spans="20:28" ht="15.75" thickBot="1" x14ac:dyDescent="0.2">
      <c r="T56" s="40">
        <v>14.99</v>
      </c>
      <c r="U56">
        <v>2800</v>
      </c>
      <c r="V56" s="40">
        <v>15.63</v>
      </c>
      <c r="W56">
        <v>2900</v>
      </c>
      <c r="Y56" s="44">
        <v>6330.8</v>
      </c>
      <c r="Z56" s="44">
        <v>96</v>
      </c>
      <c r="AA56" s="42">
        <v>6539.4</v>
      </c>
      <c r="AB56" s="42">
        <v>95</v>
      </c>
    </row>
    <row r="57" spans="20:28" ht="15.75" thickBot="1" x14ac:dyDescent="0.2">
      <c r="T57" s="40">
        <v>15.63</v>
      </c>
      <c r="U57">
        <v>2900</v>
      </c>
      <c r="V57" s="40">
        <v>16.29</v>
      </c>
      <c r="W57">
        <v>3000</v>
      </c>
      <c r="Y57" s="42">
        <v>6539.4</v>
      </c>
      <c r="Z57" s="42">
        <v>95</v>
      </c>
      <c r="AA57" s="44">
        <v>6755.9</v>
      </c>
      <c r="AB57" s="44">
        <v>94</v>
      </c>
    </row>
    <row r="58" spans="20:28" ht="15.75" thickBot="1" x14ac:dyDescent="0.2">
      <c r="T58" s="40">
        <v>16.29</v>
      </c>
      <c r="U58">
        <v>3000</v>
      </c>
      <c r="V58" s="40">
        <v>16.95</v>
      </c>
      <c r="W58">
        <v>3100</v>
      </c>
      <c r="Y58" s="44">
        <v>6755.9</v>
      </c>
      <c r="Z58" s="44">
        <v>94</v>
      </c>
      <c r="AA58" s="44">
        <v>6980.6</v>
      </c>
      <c r="AB58" s="44">
        <v>93</v>
      </c>
    </row>
    <row r="59" spans="20:28" ht="15.75" thickBot="1" x14ac:dyDescent="0.2">
      <c r="T59" s="40">
        <v>16.95</v>
      </c>
      <c r="U59">
        <v>3100</v>
      </c>
      <c r="V59" s="40">
        <v>17.62</v>
      </c>
      <c r="W59">
        <v>3200</v>
      </c>
      <c r="Y59" s="44">
        <v>6980.6</v>
      </c>
      <c r="Z59" s="44">
        <v>93</v>
      </c>
      <c r="AA59" s="44">
        <v>7214</v>
      </c>
      <c r="AB59" s="44">
        <v>92</v>
      </c>
    </row>
    <row r="60" spans="20:28" ht="15.75" thickBot="1" x14ac:dyDescent="0.2">
      <c r="T60" s="40">
        <v>17.62</v>
      </c>
      <c r="U60">
        <v>3200</v>
      </c>
      <c r="V60" s="40">
        <v>18.28</v>
      </c>
      <c r="W60">
        <v>3300</v>
      </c>
      <c r="Y60" s="44">
        <v>7214</v>
      </c>
      <c r="Z60" s="44">
        <v>92</v>
      </c>
      <c r="AA60" s="44">
        <v>7456.2</v>
      </c>
      <c r="AB60" s="44">
        <v>91</v>
      </c>
    </row>
    <row r="61" spans="20:28" ht="15.75" thickBot="1" x14ac:dyDescent="0.2">
      <c r="T61" s="40">
        <v>18.28</v>
      </c>
      <c r="U61">
        <v>3300</v>
      </c>
      <c r="V61" s="40">
        <v>18.97</v>
      </c>
      <c r="W61">
        <v>3400</v>
      </c>
      <c r="Y61" s="44">
        <v>7456.2</v>
      </c>
      <c r="Z61" s="44">
        <v>91</v>
      </c>
      <c r="AA61" s="42">
        <v>7707.7</v>
      </c>
      <c r="AB61" s="42">
        <v>90</v>
      </c>
    </row>
    <row r="62" spans="20:28" ht="15.75" thickBot="1" x14ac:dyDescent="0.2">
      <c r="T62" s="40">
        <v>18.97</v>
      </c>
      <c r="U62">
        <v>3400</v>
      </c>
      <c r="V62" s="40">
        <v>19.66</v>
      </c>
      <c r="W62">
        <v>3500</v>
      </c>
      <c r="Y62" s="42">
        <v>7707.7</v>
      </c>
      <c r="Z62" s="42">
        <v>90</v>
      </c>
      <c r="AA62" s="44">
        <v>7969.1</v>
      </c>
      <c r="AB62" s="44">
        <v>89</v>
      </c>
    </row>
    <row r="63" spans="20:28" ht="15.75" thickBot="1" x14ac:dyDescent="0.2">
      <c r="T63" s="40">
        <v>19.66</v>
      </c>
      <c r="U63">
        <v>3500</v>
      </c>
      <c r="V63" s="40">
        <v>26.35</v>
      </c>
      <c r="W63">
        <v>3600</v>
      </c>
      <c r="Y63" s="44">
        <v>7969.1</v>
      </c>
      <c r="Z63" s="44">
        <v>89</v>
      </c>
      <c r="AA63" s="44">
        <v>8240.6</v>
      </c>
      <c r="AB63" s="44">
        <v>88</v>
      </c>
    </row>
    <row r="64" spans="20:28" ht="15.75" thickBot="1" x14ac:dyDescent="0.2">
      <c r="T64" s="40">
        <v>26.35</v>
      </c>
      <c r="U64">
        <v>3600</v>
      </c>
      <c r="Y64" s="44">
        <v>8240.6</v>
      </c>
      <c r="Z64" s="44">
        <v>88</v>
      </c>
      <c r="AA64" s="44">
        <v>8522.7000000000007</v>
      </c>
      <c r="AB64" s="44">
        <v>87</v>
      </c>
    </row>
    <row r="65" spans="20:28" ht="15.75" thickBot="1" x14ac:dyDescent="0.2">
      <c r="T65" s="40"/>
      <c r="Y65" s="44">
        <v>8522.7000000000007</v>
      </c>
      <c r="Z65" s="44">
        <v>87</v>
      </c>
      <c r="AA65" s="44">
        <v>8816</v>
      </c>
      <c r="AB65" s="44">
        <v>86</v>
      </c>
    </row>
    <row r="66" spans="20:28" ht="15.75" thickBot="1" x14ac:dyDescent="0.2">
      <c r="Y66" s="44">
        <v>8816</v>
      </c>
      <c r="Z66" s="44">
        <v>86</v>
      </c>
      <c r="AA66" s="44">
        <v>9120.7999999999993</v>
      </c>
      <c r="AB66" s="44">
        <v>85</v>
      </c>
    </row>
    <row r="67" spans="20:28" ht="15.75" thickBot="1" x14ac:dyDescent="0.2">
      <c r="Y67" s="44">
        <v>9120.7999999999993</v>
      </c>
      <c r="Z67" s="44">
        <v>85</v>
      </c>
      <c r="AA67" s="44">
        <v>9437.7000000000007</v>
      </c>
      <c r="AB67" s="44">
        <v>84</v>
      </c>
    </row>
    <row r="68" spans="20:28" ht="15.75" thickBot="1" x14ac:dyDescent="0.2">
      <c r="Y68" s="44">
        <v>9437.7000000000007</v>
      </c>
      <c r="Z68" s="44">
        <v>84</v>
      </c>
      <c r="AA68" s="44">
        <v>9767.2000000000007</v>
      </c>
      <c r="AB68" s="44">
        <v>83</v>
      </c>
    </row>
    <row r="69" spans="20:28" ht="15.75" thickBot="1" x14ac:dyDescent="0.2">
      <c r="Y69" s="44">
        <v>9767.2000000000007</v>
      </c>
      <c r="Z69" s="44">
        <v>83</v>
      </c>
      <c r="AA69" s="44">
        <v>10110</v>
      </c>
      <c r="AB69" s="44">
        <v>82</v>
      </c>
    </row>
    <row r="70" spans="20:28" ht="15.75" thickBot="1" x14ac:dyDescent="0.2">
      <c r="Y70" s="44">
        <v>10110</v>
      </c>
      <c r="Z70" s="44">
        <v>82</v>
      </c>
      <c r="AA70" s="44">
        <v>10467</v>
      </c>
      <c r="AB70" s="44">
        <v>81</v>
      </c>
    </row>
    <row r="71" spans="20:28" ht="15.75" thickBot="1" x14ac:dyDescent="0.2">
      <c r="Y71" s="44">
        <v>10467</v>
      </c>
      <c r="Z71" s="44">
        <v>81</v>
      </c>
      <c r="AA71" s="42">
        <v>10837</v>
      </c>
      <c r="AB71" s="42">
        <v>80</v>
      </c>
    </row>
    <row r="72" spans="20:28" ht="15.75" thickBot="1" x14ac:dyDescent="0.2">
      <c r="Y72" s="42">
        <v>10837</v>
      </c>
      <c r="Z72" s="42">
        <v>80</v>
      </c>
      <c r="AA72" s="44">
        <v>11223</v>
      </c>
      <c r="AB72" s="44">
        <v>79</v>
      </c>
    </row>
    <row r="73" spans="20:28" ht="15.75" thickBot="1" x14ac:dyDescent="0.2">
      <c r="Y73" s="44">
        <v>11223</v>
      </c>
      <c r="Z73" s="44">
        <v>79</v>
      </c>
      <c r="AA73" s="44">
        <v>11625</v>
      </c>
      <c r="AB73" s="44">
        <v>78</v>
      </c>
    </row>
    <row r="74" spans="20:28" ht="15.75" thickBot="1" x14ac:dyDescent="0.2">
      <c r="Y74" s="44">
        <v>11625</v>
      </c>
      <c r="Z74" s="44">
        <v>78</v>
      </c>
      <c r="AA74" s="42">
        <v>12043</v>
      </c>
      <c r="AB74" s="42">
        <v>77</v>
      </c>
    </row>
    <row r="75" spans="20:28" ht="15.75" thickBot="1" x14ac:dyDescent="0.2">
      <c r="Y75" s="42">
        <v>12043</v>
      </c>
      <c r="Z75" s="42">
        <v>77</v>
      </c>
      <c r="AA75" s="44">
        <v>12479</v>
      </c>
      <c r="AB75" s="44">
        <v>76</v>
      </c>
    </row>
    <row r="76" spans="20:28" ht="15.75" thickBot="1" x14ac:dyDescent="0.2">
      <c r="Y76" s="44">
        <v>12479</v>
      </c>
      <c r="Z76" s="44">
        <v>76</v>
      </c>
      <c r="AA76" s="44">
        <v>12932</v>
      </c>
      <c r="AB76" s="44">
        <v>75</v>
      </c>
    </row>
    <row r="77" spans="20:28" ht="15.75" thickBot="1" x14ac:dyDescent="0.2">
      <c r="Y77" s="44">
        <v>12932</v>
      </c>
      <c r="Z77" s="44">
        <v>75</v>
      </c>
      <c r="AA77" s="44">
        <v>13405</v>
      </c>
      <c r="AB77" s="44">
        <v>74</v>
      </c>
    </row>
    <row r="78" spans="20:28" ht="15.75" thickBot="1" x14ac:dyDescent="0.2">
      <c r="Y78" s="44">
        <v>13405</v>
      </c>
      <c r="Z78" s="44">
        <v>74</v>
      </c>
      <c r="AA78" s="44">
        <v>13897</v>
      </c>
      <c r="AB78" s="44">
        <v>73</v>
      </c>
    </row>
    <row r="79" spans="20:28" ht="15.75" thickBot="1" x14ac:dyDescent="0.2">
      <c r="Y79" s="44">
        <v>13897</v>
      </c>
      <c r="Z79" s="44">
        <v>73</v>
      </c>
      <c r="AA79" s="44">
        <v>14410</v>
      </c>
      <c r="AB79" s="44">
        <v>72</v>
      </c>
    </row>
    <row r="80" spans="20:28" ht="15.75" thickBot="1" x14ac:dyDescent="0.2">
      <c r="Y80" s="44">
        <v>14410</v>
      </c>
      <c r="Z80" s="44">
        <v>72</v>
      </c>
      <c r="AA80" s="42">
        <v>14945</v>
      </c>
      <c r="AB80" s="42">
        <v>71</v>
      </c>
    </row>
    <row r="81" spans="25:28" ht="15.75" thickBot="1" x14ac:dyDescent="0.2">
      <c r="Y81" s="42">
        <v>14945</v>
      </c>
      <c r="Z81" s="42">
        <v>71</v>
      </c>
      <c r="AA81" s="44">
        <v>15502</v>
      </c>
      <c r="AB81" s="44">
        <v>70</v>
      </c>
    </row>
    <row r="82" spans="25:28" ht="15.75" thickBot="1" x14ac:dyDescent="0.2">
      <c r="Y82" s="44">
        <v>15502</v>
      </c>
      <c r="Z82" s="44">
        <v>70</v>
      </c>
      <c r="AA82" s="44">
        <v>16083</v>
      </c>
      <c r="AB82" s="44">
        <v>69</v>
      </c>
    </row>
    <row r="83" spans="25:28" ht="15.75" thickBot="1" x14ac:dyDescent="0.2">
      <c r="Y83" s="44">
        <v>16083</v>
      </c>
      <c r="Z83" s="44">
        <v>69</v>
      </c>
      <c r="AA83" s="44">
        <v>16689</v>
      </c>
      <c r="AB83" s="44">
        <v>68</v>
      </c>
    </row>
    <row r="84" spans="25:28" ht="15.75" thickBot="1" x14ac:dyDescent="0.2">
      <c r="Y84" s="44">
        <v>16689</v>
      </c>
      <c r="Z84" s="44">
        <v>68</v>
      </c>
      <c r="AA84" s="44">
        <v>17321</v>
      </c>
      <c r="AB84" s="44">
        <v>67</v>
      </c>
    </row>
    <row r="85" spans="25:28" ht="15.75" thickBot="1" x14ac:dyDescent="0.2">
      <c r="Y85" s="44">
        <v>17321</v>
      </c>
      <c r="Z85" s="44">
        <v>67</v>
      </c>
      <c r="AA85" s="42">
        <v>17980</v>
      </c>
      <c r="AB85" s="42">
        <v>66</v>
      </c>
    </row>
    <row r="86" spans="25:28" ht="15.75" thickBot="1" x14ac:dyDescent="0.2">
      <c r="Y86" s="42">
        <v>17980</v>
      </c>
      <c r="Z86" s="42">
        <v>66</v>
      </c>
      <c r="AA86" s="44">
        <v>18668</v>
      </c>
      <c r="AB86" s="44">
        <v>65</v>
      </c>
    </row>
    <row r="87" spans="25:28" ht="15.75" thickBot="1" x14ac:dyDescent="0.2">
      <c r="Y87" s="44">
        <v>18668</v>
      </c>
      <c r="Z87" s="44">
        <v>65</v>
      </c>
      <c r="AA87" s="44">
        <v>19386</v>
      </c>
      <c r="AB87" s="44">
        <v>64</v>
      </c>
    </row>
    <row r="88" spans="25:28" ht="15.75" thickBot="1" x14ac:dyDescent="0.2">
      <c r="Y88" s="44">
        <v>19386</v>
      </c>
      <c r="Z88" s="44">
        <v>64</v>
      </c>
      <c r="AA88" s="44">
        <v>20136</v>
      </c>
      <c r="AB88" s="44">
        <v>63</v>
      </c>
    </row>
    <row r="89" spans="25:28" ht="15.75" thickBot="1" x14ac:dyDescent="0.2">
      <c r="Y89" s="44">
        <v>20136</v>
      </c>
      <c r="Z89" s="44">
        <v>63</v>
      </c>
      <c r="AA89" s="44">
        <v>20919</v>
      </c>
      <c r="AB89" s="44">
        <v>62</v>
      </c>
    </row>
    <row r="90" spans="25:28" ht="15.75" thickBot="1" x14ac:dyDescent="0.2">
      <c r="Y90" s="44">
        <v>20919</v>
      </c>
      <c r="Z90" s="44">
        <v>62</v>
      </c>
      <c r="AA90" s="44">
        <v>21736</v>
      </c>
      <c r="AB90" s="44">
        <v>61</v>
      </c>
    </row>
    <row r="91" spans="25:28" ht="15.75" thickBot="1" x14ac:dyDescent="0.2">
      <c r="Y91" s="44">
        <v>21736</v>
      </c>
      <c r="Z91" s="44">
        <v>61</v>
      </c>
      <c r="AA91" s="44">
        <v>22590</v>
      </c>
      <c r="AB91" s="44">
        <v>60</v>
      </c>
    </row>
    <row r="92" spans="25:28" ht="15.75" thickBot="1" x14ac:dyDescent="0.2">
      <c r="Y92" s="44">
        <v>22590</v>
      </c>
      <c r="Z92" s="44">
        <v>60</v>
      </c>
      <c r="AA92" s="44">
        <v>23483</v>
      </c>
      <c r="AB92" s="44">
        <v>59</v>
      </c>
    </row>
    <row r="93" spans="25:28" ht="15.75" thickBot="1" x14ac:dyDescent="0.2">
      <c r="Y93" s="44">
        <v>23483</v>
      </c>
      <c r="Z93" s="44">
        <v>59</v>
      </c>
      <c r="AA93" s="44">
        <v>24415</v>
      </c>
      <c r="AB93" s="44">
        <v>58</v>
      </c>
    </row>
    <row r="94" spans="25:28" ht="15.75" thickBot="1" x14ac:dyDescent="0.2">
      <c r="Y94" s="44">
        <v>24415</v>
      </c>
      <c r="Z94" s="44">
        <v>58</v>
      </c>
      <c r="AA94" s="44">
        <v>25390</v>
      </c>
      <c r="AB94" s="44">
        <v>57</v>
      </c>
    </row>
    <row r="95" spans="25:28" ht="15.75" thickBot="1" x14ac:dyDescent="0.2">
      <c r="Y95" s="44">
        <v>25390</v>
      </c>
      <c r="Z95" s="44">
        <v>57</v>
      </c>
      <c r="AA95" s="42">
        <v>26409</v>
      </c>
      <c r="AB95" s="42">
        <v>56</v>
      </c>
    </row>
    <row r="96" spans="25:28" ht="15.75" thickBot="1" x14ac:dyDescent="0.2">
      <c r="Y96" s="42">
        <v>26409</v>
      </c>
      <c r="Z96" s="42">
        <v>56</v>
      </c>
      <c r="AA96" s="44">
        <v>27475</v>
      </c>
      <c r="AB96" s="44">
        <v>55</v>
      </c>
    </row>
    <row r="97" spans="25:28" ht="15.75" thickBot="1" x14ac:dyDescent="0.2">
      <c r="Y97" s="44">
        <v>27475</v>
      </c>
      <c r="Z97" s="44">
        <v>55</v>
      </c>
      <c r="AA97" s="44">
        <v>28590</v>
      </c>
      <c r="AB97" s="44">
        <v>54</v>
      </c>
    </row>
    <row r="98" spans="25:28" ht="15.75" thickBot="1" x14ac:dyDescent="0.2">
      <c r="Y98" s="44">
        <v>28590</v>
      </c>
      <c r="Z98" s="44">
        <v>54</v>
      </c>
      <c r="AA98" s="42">
        <v>29756</v>
      </c>
      <c r="AB98" s="42">
        <v>53</v>
      </c>
    </row>
    <row r="99" spans="25:28" ht="15.75" thickBot="1" x14ac:dyDescent="0.2">
      <c r="Y99" s="42">
        <v>29756</v>
      </c>
      <c r="Z99" s="42">
        <v>53</v>
      </c>
      <c r="AA99" s="44">
        <v>30976</v>
      </c>
      <c r="AB99" s="44">
        <v>52</v>
      </c>
    </row>
    <row r="100" spans="25:28" ht="15.75" thickBot="1" x14ac:dyDescent="0.2">
      <c r="Y100" s="44">
        <v>30976</v>
      </c>
      <c r="Z100" s="44">
        <v>52</v>
      </c>
      <c r="AA100" s="44">
        <v>32253</v>
      </c>
      <c r="AB100" s="44">
        <v>51</v>
      </c>
    </row>
    <row r="101" spans="25:28" ht="15.75" thickBot="1" x14ac:dyDescent="0.2">
      <c r="Y101" s="44">
        <v>32253</v>
      </c>
      <c r="Z101" s="44">
        <v>51</v>
      </c>
      <c r="AA101" s="44">
        <v>33591</v>
      </c>
      <c r="AB101" s="44">
        <v>50</v>
      </c>
    </row>
    <row r="102" spans="25:28" ht="15.75" thickBot="1" x14ac:dyDescent="0.2">
      <c r="Y102" s="44">
        <v>33591</v>
      </c>
      <c r="Z102" s="44">
        <v>50</v>
      </c>
      <c r="AA102" s="44">
        <v>34991</v>
      </c>
      <c r="AB102" s="44">
        <v>49</v>
      </c>
    </row>
    <row r="103" spans="25:28" ht="15.75" thickBot="1" x14ac:dyDescent="0.2">
      <c r="Y103" s="44">
        <v>34991</v>
      </c>
      <c r="Z103" s="44">
        <v>49</v>
      </c>
      <c r="AA103" s="44">
        <v>36458</v>
      </c>
      <c r="AB103" s="44">
        <v>48</v>
      </c>
    </row>
    <row r="104" spans="25:28" ht="15.75" thickBot="1" x14ac:dyDescent="0.2">
      <c r="Y104" s="44">
        <v>36458</v>
      </c>
      <c r="Z104" s="44">
        <v>48</v>
      </c>
      <c r="AA104" s="42">
        <v>37995</v>
      </c>
      <c r="AB104" s="42">
        <v>47</v>
      </c>
    </row>
    <row r="105" spans="25:28" ht="15.75" thickBot="1" x14ac:dyDescent="0.2">
      <c r="Y105" s="42">
        <v>37995</v>
      </c>
      <c r="Z105" s="42">
        <v>47</v>
      </c>
      <c r="AA105" s="44">
        <v>39605</v>
      </c>
      <c r="AB105" s="44">
        <v>46</v>
      </c>
    </row>
    <row r="106" spans="25:28" ht="15.75" thickBot="1" x14ac:dyDescent="0.2">
      <c r="Y106" s="44">
        <v>39605</v>
      </c>
      <c r="Z106" s="44">
        <v>46</v>
      </c>
      <c r="AA106" s="44">
        <v>41292</v>
      </c>
      <c r="AB106" s="44">
        <v>45</v>
      </c>
    </row>
    <row r="107" spans="25:28" ht="15.75" thickBot="1" x14ac:dyDescent="0.2">
      <c r="Y107" s="44">
        <v>41292</v>
      </c>
      <c r="Z107" s="44">
        <v>45</v>
      </c>
      <c r="AA107" s="44">
        <v>43062</v>
      </c>
      <c r="AB107" s="44">
        <v>44</v>
      </c>
    </row>
    <row r="108" spans="25:28" ht="15.75" thickBot="1" x14ac:dyDescent="0.2">
      <c r="Y108" s="44">
        <v>43062</v>
      </c>
      <c r="Z108" s="44">
        <v>44</v>
      </c>
      <c r="AA108" s="44">
        <v>44917</v>
      </c>
      <c r="AB108" s="44">
        <v>43</v>
      </c>
    </row>
    <row r="109" spans="25:28" ht="15.75" thickBot="1" x14ac:dyDescent="0.2">
      <c r="Y109" s="44">
        <v>44917</v>
      </c>
      <c r="Z109" s="44">
        <v>43</v>
      </c>
      <c r="AA109" s="42">
        <v>46863</v>
      </c>
      <c r="AB109" s="42">
        <v>42</v>
      </c>
    </row>
    <row r="110" spans="25:28" ht="15.75" thickBot="1" x14ac:dyDescent="0.2">
      <c r="Y110" s="42">
        <v>46863</v>
      </c>
      <c r="Z110" s="42">
        <v>42</v>
      </c>
      <c r="AA110" s="44">
        <v>48905</v>
      </c>
      <c r="AB110" s="44">
        <v>41</v>
      </c>
    </row>
    <row r="111" spans="25:28" ht="15.75" thickBot="1" x14ac:dyDescent="0.2">
      <c r="Y111" s="44">
        <v>48905</v>
      </c>
      <c r="Z111" s="44">
        <v>41</v>
      </c>
      <c r="AA111" s="44">
        <v>51048</v>
      </c>
      <c r="AB111" s="44">
        <v>40</v>
      </c>
    </row>
    <row r="112" spans="25:28" ht="15.75" thickBot="1" x14ac:dyDescent="0.2">
      <c r="Y112" s="44">
        <v>51048</v>
      </c>
      <c r="Z112" s="44">
        <v>40</v>
      </c>
      <c r="AA112" s="44">
        <v>53297</v>
      </c>
      <c r="AB112" s="44">
        <v>39</v>
      </c>
    </row>
    <row r="113" spans="25:28" ht="15.75" thickBot="1" x14ac:dyDescent="0.2">
      <c r="Y113" s="44">
        <v>53297</v>
      </c>
      <c r="Z113" s="44">
        <v>39</v>
      </c>
      <c r="AA113" s="44">
        <v>55658</v>
      </c>
      <c r="AB113" s="44">
        <v>38</v>
      </c>
    </row>
    <row r="114" spans="25:28" ht="15.75" thickBot="1" x14ac:dyDescent="0.2">
      <c r="Y114" s="44">
        <v>55658</v>
      </c>
      <c r="Z114" s="44">
        <v>38</v>
      </c>
      <c r="AA114" s="44">
        <v>58138</v>
      </c>
      <c r="AB114" s="44">
        <v>37</v>
      </c>
    </row>
    <row r="115" spans="25:28" ht="15.75" thickBot="1" x14ac:dyDescent="0.2">
      <c r="Y115" s="44">
        <v>58138</v>
      </c>
      <c r="Z115" s="44">
        <v>37</v>
      </c>
      <c r="AA115" s="44">
        <v>60743</v>
      </c>
      <c r="AB115" s="44">
        <v>36</v>
      </c>
    </row>
    <row r="116" spans="25:28" ht="15.75" thickBot="1" x14ac:dyDescent="0.2">
      <c r="Y116" s="44">
        <v>60743</v>
      </c>
      <c r="Z116" s="44">
        <v>36</v>
      </c>
      <c r="AA116" s="44">
        <v>63480</v>
      </c>
      <c r="AB116" s="44">
        <v>35</v>
      </c>
    </row>
    <row r="117" spans="25:28" ht="15.75" thickBot="1" x14ac:dyDescent="0.2">
      <c r="Y117" s="44">
        <v>63480</v>
      </c>
      <c r="Z117" s="44">
        <v>35</v>
      </c>
      <c r="AA117" s="44">
        <v>66356</v>
      </c>
      <c r="AB117" s="44">
        <v>34</v>
      </c>
    </row>
    <row r="118" spans="25:28" ht="15.75" thickBot="1" x14ac:dyDescent="0.2">
      <c r="Y118" s="44">
        <v>66356</v>
      </c>
      <c r="Z118" s="44">
        <v>34</v>
      </c>
      <c r="AA118" s="44">
        <v>69380</v>
      </c>
      <c r="AB118" s="44">
        <v>33</v>
      </c>
    </row>
    <row r="119" spans="25:28" ht="15.75" thickBot="1" x14ac:dyDescent="0.2">
      <c r="Y119" s="44">
        <v>69380</v>
      </c>
      <c r="Z119" s="44">
        <v>33</v>
      </c>
      <c r="AA119" s="42">
        <v>72560</v>
      </c>
      <c r="AB119" s="42">
        <v>32</v>
      </c>
    </row>
    <row r="120" spans="25:28" ht="15.75" thickBot="1" x14ac:dyDescent="0.2">
      <c r="Y120" s="42">
        <v>72560</v>
      </c>
      <c r="Z120" s="42">
        <v>32</v>
      </c>
      <c r="AA120" s="44">
        <v>75903</v>
      </c>
      <c r="AB120" s="44">
        <v>31</v>
      </c>
    </row>
    <row r="121" spans="25:28" ht="15.75" thickBot="1" x14ac:dyDescent="0.2">
      <c r="Y121" s="44">
        <v>75903</v>
      </c>
      <c r="Z121" s="44">
        <v>31</v>
      </c>
      <c r="AA121" s="44">
        <v>79422</v>
      </c>
      <c r="AB121" s="44">
        <v>30</v>
      </c>
    </row>
    <row r="122" spans="25:28" ht="15.75" thickBot="1" x14ac:dyDescent="0.2">
      <c r="Y122" s="44">
        <v>79422</v>
      </c>
      <c r="Z122" s="44">
        <v>30</v>
      </c>
      <c r="AA122" s="42">
        <v>83124</v>
      </c>
      <c r="AB122" s="42">
        <v>29</v>
      </c>
    </row>
    <row r="123" spans="25:28" ht="15.75" thickBot="1" x14ac:dyDescent="0.2">
      <c r="Y123" s="42">
        <v>83124</v>
      </c>
      <c r="Z123" s="42">
        <v>29</v>
      </c>
      <c r="AA123" s="44">
        <v>87022</v>
      </c>
      <c r="AB123" s="44">
        <v>28</v>
      </c>
    </row>
    <row r="124" spans="25:28" ht="15.75" thickBot="1" x14ac:dyDescent="0.2">
      <c r="Y124" s="44">
        <v>87022</v>
      </c>
      <c r="Z124" s="44">
        <v>28</v>
      </c>
      <c r="AA124" s="44">
        <v>91126</v>
      </c>
      <c r="AB124" s="44">
        <v>27</v>
      </c>
    </row>
    <row r="125" spans="25:28" ht="15.75" thickBot="1" x14ac:dyDescent="0.2">
      <c r="Y125" s="44">
        <v>91126</v>
      </c>
      <c r="Z125" s="44">
        <v>27</v>
      </c>
      <c r="AA125" s="44">
        <v>95447</v>
      </c>
      <c r="AB125" s="44">
        <v>26</v>
      </c>
    </row>
    <row r="126" spans="25:28" ht="15.75" thickBot="1" x14ac:dyDescent="0.2">
      <c r="Y126" s="44">
        <v>95447</v>
      </c>
      <c r="Z126" s="44">
        <v>26</v>
      </c>
      <c r="AA126" s="44">
        <v>100000</v>
      </c>
      <c r="AB126" s="44">
        <v>25</v>
      </c>
    </row>
    <row r="127" spans="25:28" ht="15.75" thickBot="1" x14ac:dyDescent="0.2">
      <c r="Y127" s="44">
        <v>100000</v>
      </c>
      <c r="Z127" s="44">
        <v>25</v>
      </c>
      <c r="AA127" s="44">
        <v>104800</v>
      </c>
      <c r="AB127" s="44">
        <v>24</v>
      </c>
    </row>
    <row r="128" spans="25:28" ht="15.75" thickBot="1" x14ac:dyDescent="0.2">
      <c r="Y128" s="44">
        <v>104800</v>
      </c>
      <c r="Z128" s="44">
        <v>24</v>
      </c>
      <c r="AA128" s="42">
        <v>109850</v>
      </c>
      <c r="AB128" s="42">
        <v>23</v>
      </c>
    </row>
    <row r="129" spans="25:28" ht="15.75" thickBot="1" x14ac:dyDescent="0.2">
      <c r="Y129" s="42">
        <v>109850</v>
      </c>
      <c r="Z129" s="42">
        <v>23</v>
      </c>
      <c r="AA129" s="44">
        <v>115190</v>
      </c>
      <c r="AB129" s="44">
        <v>22</v>
      </c>
    </row>
    <row r="130" spans="25:28" ht="15.75" thickBot="1" x14ac:dyDescent="0.2">
      <c r="Y130" s="44">
        <v>115190</v>
      </c>
      <c r="Z130" s="44">
        <v>22</v>
      </c>
      <c r="AA130" s="44">
        <v>120810</v>
      </c>
      <c r="AB130" s="44">
        <v>21</v>
      </c>
    </row>
    <row r="131" spans="25:28" ht="15.75" thickBot="1" x14ac:dyDescent="0.2">
      <c r="Y131" s="44">
        <v>120810</v>
      </c>
      <c r="Z131" s="44">
        <v>21</v>
      </c>
      <c r="AA131" s="44">
        <v>126740</v>
      </c>
      <c r="AB131" s="44">
        <v>20</v>
      </c>
    </row>
    <row r="132" spans="25:28" ht="15.75" thickBot="1" x14ac:dyDescent="0.2">
      <c r="Y132" s="44">
        <v>126740</v>
      </c>
      <c r="Z132" s="44">
        <v>20</v>
      </c>
      <c r="AA132" s="44">
        <v>133000</v>
      </c>
      <c r="AB132" s="44">
        <v>19</v>
      </c>
    </row>
    <row r="133" spans="25:28" ht="15.75" thickBot="1" x14ac:dyDescent="0.2">
      <c r="Y133" s="44">
        <v>133000</v>
      </c>
      <c r="Z133" s="44">
        <v>19</v>
      </c>
      <c r="AA133" s="42">
        <v>139610</v>
      </c>
      <c r="AB133" s="42">
        <v>18</v>
      </c>
    </row>
    <row r="134" spans="25:28" ht="15.75" thickBot="1" x14ac:dyDescent="0.2">
      <c r="Y134" s="42">
        <v>139610</v>
      </c>
      <c r="Z134" s="42">
        <v>18</v>
      </c>
      <c r="AA134" s="44">
        <v>146580</v>
      </c>
      <c r="AB134" s="44">
        <v>17</v>
      </c>
    </row>
    <row r="135" spans="25:28" ht="15.75" thickBot="1" x14ac:dyDescent="0.2">
      <c r="Y135" s="44">
        <v>146580</v>
      </c>
      <c r="Z135" s="44">
        <v>17</v>
      </c>
      <c r="AA135" s="44">
        <v>153950</v>
      </c>
      <c r="AB135" s="44">
        <v>16</v>
      </c>
    </row>
    <row r="136" spans="25:28" ht="15.75" thickBot="1" x14ac:dyDescent="0.2">
      <c r="Y136" s="44">
        <v>153950</v>
      </c>
      <c r="Z136" s="44">
        <v>16</v>
      </c>
      <c r="AA136" s="44">
        <v>161730</v>
      </c>
      <c r="AB136" s="44">
        <v>15</v>
      </c>
    </row>
    <row r="137" spans="25:28" ht="15.75" thickBot="1" x14ac:dyDescent="0.2">
      <c r="Y137" s="44">
        <v>161730</v>
      </c>
      <c r="Z137" s="44">
        <v>15</v>
      </c>
      <c r="AA137" s="44">
        <v>169950</v>
      </c>
      <c r="AB137" s="44">
        <v>14</v>
      </c>
    </row>
    <row r="138" spans="25:28" ht="15.75" thickBot="1" x14ac:dyDescent="0.2">
      <c r="Y138" s="44">
        <v>169950</v>
      </c>
      <c r="Z138" s="44">
        <v>14</v>
      </c>
      <c r="AA138" s="44">
        <v>178650</v>
      </c>
      <c r="AB138" s="44">
        <v>13</v>
      </c>
    </row>
    <row r="139" spans="25:28" ht="15.75" thickBot="1" x14ac:dyDescent="0.2">
      <c r="Y139" s="44">
        <v>178650</v>
      </c>
      <c r="Z139" s="44">
        <v>13</v>
      </c>
      <c r="AA139" s="44">
        <v>187840</v>
      </c>
      <c r="AB139" s="44">
        <v>12</v>
      </c>
    </row>
    <row r="140" spans="25:28" ht="15.75" thickBot="1" x14ac:dyDescent="0.2">
      <c r="Y140" s="44">
        <v>187840</v>
      </c>
      <c r="Z140" s="44">
        <v>12</v>
      </c>
      <c r="AA140" s="44">
        <v>197560</v>
      </c>
      <c r="AB140" s="44">
        <v>11</v>
      </c>
    </row>
    <row r="141" spans="25:28" ht="15.75" thickBot="1" x14ac:dyDescent="0.2">
      <c r="Y141" s="44">
        <v>197560</v>
      </c>
      <c r="Z141" s="44">
        <v>11</v>
      </c>
      <c r="AA141" s="44">
        <v>207850</v>
      </c>
      <c r="AB141" s="44">
        <v>10</v>
      </c>
    </row>
    <row r="142" spans="25:28" ht="15.75" thickBot="1" x14ac:dyDescent="0.2">
      <c r="Y142" s="44">
        <v>207850</v>
      </c>
      <c r="Z142" s="44">
        <v>10</v>
      </c>
    </row>
  </sheetData>
  <mergeCells count="26">
    <mergeCell ref="Q2:R2"/>
    <mergeCell ref="B1:J1"/>
    <mergeCell ref="B2:G2"/>
    <mergeCell ref="I2:J2"/>
    <mergeCell ref="M2:N2"/>
    <mergeCell ref="O2:P2"/>
    <mergeCell ref="B4:C4"/>
    <mergeCell ref="D4:E4"/>
    <mergeCell ref="F4:G4"/>
    <mergeCell ref="B14:J14"/>
    <mergeCell ref="B15:E15"/>
    <mergeCell ref="G15:J15"/>
    <mergeCell ref="D18:D26"/>
    <mergeCell ref="E18:E26"/>
    <mergeCell ref="J18:J26"/>
    <mergeCell ref="B28:J28"/>
    <mergeCell ref="M30:N30"/>
    <mergeCell ref="Q30:R30"/>
    <mergeCell ref="H33:H41"/>
    <mergeCell ref="M35:N35"/>
    <mergeCell ref="O35:P35"/>
    <mergeCell ref="Q35:R35"/>
    <mergeCell ref="M40:N40"/>
    <mergeCell ref="O40:P40"/>
    <mergeCell ref="Q40:R40"/>
    <mergeCell ref="O30:P30"/>
  </mergeCells>
  <phoneticPr fontId="4" type="noConversion"/>
  <pageMargins left="0.7" right="0.7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365C-A7F9-417F-A3CC-EE54BFFA2A1B}">
  <dimension ref="A1:AB142"/>
  <sheetViews>
    <sheetView tabSelected="1" topLeftCell="A14" zoomScale="112" zoomScaleNormal="112" workbookViewId="0">
      <selection activeCell="A28" sqref="A28"/>
    </sheetView>
  </sheetViews>
  <sheetFormatPr defaultRowHeight="15" x14ac:dyDescent="0.15"/>
  <cols>
    <col min="1" max="1" width="11.57421875" style="10" customWidth="1"/>
    <col min="2" max="10" width="15.43359375" style="10" customWidth="1"/>
    <col min="11" max="12" width="15.43359375" customWidth="1"/>
    <col min="13" max="18" width="11.57421875" customWidth="1"/>
    <col min="19" max="19" width="11.44140625" customWidth="1"/>
  </cols>
  <sheetData>
    <row r="1" spans="1:28" ht="15.75" thickBot="1" x14ac:dyDescent="0.2">
      <c r="A1" s="48"/>
      <c r="B1" s="56" t="s">
        <v>0</v>
      </c>
      <c r="C1" s="56"/>
      <c r="D1" s="56"/>
      <c r="E1" s="56"/>
      <c r="F1" s="56"/>
      <c r="G1" s="56"/>
      <c r="H1" s="56"/>
      <c r="I1" s="56"/>
      <c r="J1" s="56"/>
      <c r="AA1" s="45">
        <v>1331.9</v>
      </c>
      <c r="AB1" s="45">
        <v>150</v>
      </c>
    </row>
    <row r="2" spans="1:28" ht="15.75" thickBot="1" x14ac:dyDescent="0.2">
      <c r="A2" s="48"/>
      <c r="B2" s="59" t="s">
        <v>1</v>
      </c>
      <c r="C2" s="59"/>
      <c r="D2" s="59"/>
      <c r="E2" s="59"/>
      <c r="F2" s="59"/>
      <c r="G2" s="59"/>
      <c r="H2" s="48"/>
      <c r="I2" s="74" t="s">
        <v>2</v>
      </c>
      <c r="J2" s="74"/>
      <c r="K2" s="2"/>
      <c r="L2" s="2"/>
      <c r="M2" s="58" t="s">
        <v>3</v>
      </c>
      <c r="N2" s="58"/>
      <c r="O2" s="66" t="s">
        <v>4</v>
      </c>
      <c r="P2" s="66"/>
      <c r="Q2" s="67" t="s">
        <v>5</v>
      </c>
      <c r="R2" s="67"/>
      <c r="Y2" s="45">
        <v>1331.9</v>
      </c>
      <c r="Z2" s="45">
        <v>150</v>
      </c>
      <c r="AA2" s="41">
        <v>1366.9</v>
      </c>
      <c r="AB2" s="42">
        <v>149</v>
      </c>
    </row>
    <row r="3" spans="1:28" ht="15.75" thickBot="1" x14ac:dyDescent="0.2">
      <c r="A3" s="48"/>
      <c r="B3" s="49"/>
      <c r="C3" s="49"/>
      <c r="D3" s="49"/>
      <c r="E3" s="49"/>
      <c r="F3" s="49"/>
      <c r="G3" s="49"/>
      <c r="H3" s="48"/>
      <c r="I3" s="48"/>
      <c r="J3" s="48"/>
      <c r="M3" s="8" t="s">
        <v>6</v>
      </c>
      <c r="N3" s="8" t="s">
        <v>7</v>
      </c>
      <c r="O3" s="8" t="s">
        <v>6</v>
      </c>
      <c r="P3" s="8" t="s">
        <v>7</v>
      </c>
      <c r="Q3" s="8" t="s">
        <v>6</v>
      </c>
      <c r="R3" s="8" t="s">
        <v>7</v>
      </c>
      <c r="Y3" s="41">
        <v>1366.9</v>
      </c>
      <c r="Z3" s="42">
        <v>149</v>
      </c>
      <c r="AA3" s="43">
        <v>1403</v>
      </c>
      <c r="AB3" s="44">
        <v>148</v>
      </c>
    </row>
    <row r="4" spans="1:28" ht="15.75" thickBot="1" x14ac:dyDescent="0.2">
      <c r="A4" s="48"/>
      <c r="B4" s="60" t="s">
        <v>3</v>
      </c>
      <c r="C4" s="61"/>
      <c r="D4" s="62" t="s">
        <v>4</v>
      </c>
      <c r="E4" s="63"/>
      <c r="F4" s="64" t="s">
        <v>5</v>
      </c>
      <c r="G4" s="65"/>
      <c r="H4" s="48"/>
      <c r="I4" s="13" t="s">
        <v>8</v>
      </c>
      <c r="J4" s="14" t="s">
        <v>9</v>
      </c>
      <c r="M4" s="9">
        <f>VLOOKUP(M5*1000,$Y$2:$Z$142,1,TRUE)</f>
        <v>7707.7</v>
      </c>
      <c r="N4" s="9">
        <f>VLOOKUP(M5*1000,$Y$2:$Z$142,2,TRUE)</f>
        <v>90</v>
      </c>
      <c r="O4" s="9" t="e">
        <f>VLOOKUP(O5*1000,$Y$2:$Z$142,1,TRUE)</f>
        <v>#N/A</v>
      </c>
      <c r="P4" s="9" t="e">
        <f t="shared" ref="P4" si="0">VLOOKUP(O5*1000,$Y$2:$Z$142,2,TRUE)</f>
        <v>#N/A</v>
      </c>
      <c r="Q4" s="9" t="e">
        <f t="shared" ref="Q4" si="1">VLOOKUP(Q5*1000,$Y$2:$Z$142,1,TRUE)</f>
        <v>#N/A</v>
      </c>
      <c r="R4" s="9" t="e">
        <f t="shared" ref="R4" si="2">VLOOKUP(Q5*1000,$Y$2:$Z$142,2,TRUE)</f>
        <v>#N/A</v>
      </c>
      <c r="Y4" s="43">
        <v>1403</v>
      </c>
      <c r="Z4" s="44">
        <v>148</v>
      </c>
      <c r="AA4" s="43">
        <v>1440.2</v>
      </c>
      <c r="AB4" s="44">
        <v>147</v>
      </c>
    </row>
    <row r="5" spans="1:28" ht="15.75" thickBot="1" x14ac:dyDescent="0.2">
      <c r="A5" s="49" t="s">
        <v>10</v>
      </c>
      <c r="B5" s="6" t="s">
        <v>6</v>
      </c>
      <c r="C5" s="52">
        <v>7.91</v>
      </c>
      <c r="D5" s="15" t="s">
        <v>6</v>
      </c>
      <c r="E5" s="16"/>
      <c r="F5" s="17" t="s">
        <v>6</v>
      </c>
      <c r="G5" s="18"/>
      <c r="H5" s="48"/>
      <c r="I5" s="19" t="s">
        <v>11</v>
      </c>
      <c r="J5" s="20"/>
      <c r="M5" s="8">
        <f>C5</f>
        <v>7.91</v>
      </c>
      <c r="N5" s="8">
        <f>N6-((N6-N4)*(M6-M5)/100/(M6-M4))</f>
        <v>89.304559678653405</v>
      </c>
      <c r="O5" s="8">
        <f>E5</f>
        <v>0</v>
      </c>
      <c r="P5" s="8" t="e">
        <f t="shared" ref="P5:R5" si="3">P6-((P6-P4)*(O6-O5)/100/(O6-O4))</f>
        <v>#N/A</v>
      </c>
      <c r="Q5" s="8">
        <f>G5</f>
        <v>0</v>
      </c>
      <c r="R5" s="8" t="e">
        <f t="shared" si="3"/>
        <v>#N/A</v>
      </c>
      <c r="Y5" s="43">
        <v>1440.2</v>
      </c>
      <c r="Z5" s="44">
        <v>147</v>
      </c>
      <c r="AA5" s="43">
        <v>1478.6</v>
      </c>
      <c r="AB5" s="44">
        <v>146</v>
      </c>
    </row>
    <row r="6" spans="1:28" ht="15.75" thickBot="1" x14ac:dyDescent="0.2">
      <c r="A6" s="48"/>
      <c r="B6" s="6" t="s">
        <v>7</v>
      </c>
      <c r="C6" s="52">
        <f>N5</f>
        <v>89.304559678653405</v>
      </c>
      <c r="D6" s="15" t="s">
        <v>7</v>
      </c>
      <c r="E6" s="16" t="e">
        <f t="shared" ref="E6" si="4">P5</f>
        <v>#N/A</v>
      </c>
      <c r="F6" s="17" t="s">
        <v>7</v>
      </c>
      <c r="G6" s="18" t="e">
        <f t="shared" ref="G6" si="5">R5</f>
        <v>#N/A</v>
      </c>
      <c r="H6" s="48"/>
      <c r="I6" s="19" t="s">
        <v>12</v>
      </c>
      <c r="J6" s="20"/>
      <c r="M6" s="9">
        <f>VLOOKUP(M5*1000,$Y$1:$AB$142,3,TRUE)</f>
        <v>7969.1</v>
      </c>
      <c r="N6" s="9">
        <f>VLOOKUP(M5*1000,$Y$1:$AB$142,4,TRUE)</f>
        <v>89</v>
      </c>
      <c r="O6" s="9" t="e">
        <f t="shared" ref="O6" si="6">VLOOKUP(O5*1000,$Y$1:$AB$142,3,TRUE)</f>
        <v>#N/A</v>
      </c>
      <c r="P6" s="9" t="e">
        <f t="shared" ref="P6" si="7">VLOOKUP(O5*1000,$Y$1:$AB$142,4,TRUE)</f>
        <v>#N/A</v>
      </c>
      <c r="Q6" s="9" t="e">
        <f t="shared" ref="Q6" si="8">VLOOKUP(Q5*1000,$Y$1:$AB$142,3,TRUE)</f>
        <v>#N/A</v>
      </c>
      <c r="R6" s="9" t="e">
        <f t="shared" ref="R6" si="9">VLOOKUP(Q5*1000,$Y$1:$AB$142,4,TRUE)</f>
        <v>#N/A</v>
      </c>
      <c r="Y6" s="43">
        <v>1478.6</v>
      </c>
      <c r="Z6" s="44">
        <v>146</v>
      </c>
      <c r="AA6" s="43">
        <v>1518</v>
      </c>
      <c r="AB6" s="44">
        <v>145</v>
      </c>
    </row>
    <row r="7" spans="1:28" ht="15.75" thickBot="1" x14ac:dyDescent="0.2">
      <c r="A7" s="48"/>
      <c r="B7" s="6" t="s">
        <v>13</v>
      </c>
      <c r="C7" s="52"/>
      <c r="D7" s="15" t="s">
        <v>13</v>
      </c>
      <c r="E7" s="16"/>
      <c r="F7" s="17"/>
      <c r="G7" s="18"/>
      <c r="H7" s="48"/>
      <c r="I7" s="21" t="s">
        <v>14</v>
      </c>
      <c r="J7" s="22"/>
      <c r="Y7" s="43">
        <v>1518</v>
      </c>
      <c r="Z7" s="44">
        <v>145</v>
      </c>
      <c r="AA7" s="43">
        <v>1558.7</v>
      </c>
      <c r="AB7" s="44">
        <v>144</v>
      </c>
    </row>
    <row r="8" spans="1:28" ht="15.75" thickBot="1" x14ac:dyDescent="0.2">
      <c r="A8" s="48"/>
      <c r="B8" s="6" t="s">
        <v>15</v>
      </c>
      <c r="C8" s="52" t="s">
        <v>16</v>
      </c>
      <c r="D8" s="15" t="s">
        <v>15</v>
      </c>
      <c r="E8" s="16" t="s">
        <v>16</v>
      </c>
      <c r="F8" s="17" t="s">
        <v>15</v>
      </c>
      <c r="G8" s="18" t="s">
        <v>55</v>
      </c>
      <c r="H8" s="48"/>
      <c r="I8" s="48"/>
      <c r="J8" s="48"/>
      <c r="Y8" s="43">
        <v>1558.7</v>
      </c>
      <c r="Z8" s="44">
        <v>144</v>
      </c>
      <c r="AA8" s="41">
        <v>1600.6</v>
      </c>
      <c r="AB8" s="42">
        <v>143</v>
      </c>
    </row>
    <row r="9" spans="1:28" ht="15.75" thickBot="1" x14ac:dyDescent="0.2">
      <c r="A9" s="49" t="s">
        <v>53</v>
      </c>
      <c r="B9" s="6" t="s">
        <v>54</v>
      </c>
      <c r="C9" s="52"/>
      <c r="D9" s="15" t="s">
        <v>17</v>
      </c>
      <c r="E9" s="16"/>
      <c r="F9" s="17" t="s">
        <v>17</v>
      </c>
      <c r="G9" s="18"/>
      <c r="H9" s="48"/>
      <c r="I9" s="48"/>
      <c r="J9" s="48"/>
      <c r="Y9" s="41">
        <v>1600.6</v>
      </c>
      <c r="Z9" s="42">
        <v>143</v>
      </c>
      <c r="AA9" s="43">
        <v>1643.9</v>
      </c>
      <c r="AB9" s="44">
        <v>142</v>
      </c>
    </row>
    <row r="10" spans="1:28" ht="15.75" thickBot="1" x14ac:dyDescent="0.2">
      <c r="A10" s="49" t="s">
        <v>10</v>
      </c>
      <c r="B10" s="6" t="s">
        <v>18</v>
      </c>
      <c r="C10" s="52"/>
      <c r="D10" s="15" t="s">
        <v>18</v>
      </c>
      <c r="E10" s="16"/>
      <c r="F10" s="17" t="s">
        <v>18</v>
      </c>
      <c r="G10" s="18"/>
      <c r="H10" s="48"/>
      <c r="I10" s="48"/>
      <c r="J10" s="48"/>
      <c r="Y10" s="43">
        <v>1643.9</v>
      </c>
      <c r="Z10" s="44">
        <v>142</v>
      </c>
      <c r="AA10" s="43">
        <v>1688.4</v>
      </c>
      <c r="AB10" s="44">
        <v>141</v>
      </c>
    </row>
    <row r="11" spans="1:28" ht="15.75" thickBot="1" x14ac:dyDescent="0.2">
      <c r="A11" s="49" t="s">
        <v>10</v>
      </c>
      <c r="B11" s="6" t="s">
        <v>19</v>
      </c>
      <c r="C11" s="52"/>
      <c r="D11" s="15" t="s">
        <v>19</v>
      </c>
      <c r="E11" s="16"/>
      <c r="F11" s="17" t="s">
        <v>19</v>
      </c>
      <c r="G11" s="18"/>
      <c r="H11" s="48"/>
      <c r="I11" s="48"/>
      <c r="J11" s="48"/>
      <c r="Y11" s="43">
        <v>1688.4</v>
      </c>
      <c r="Z11" s="44">
        <v>141</v>
      </c>
      <c r="AA11" s="43">
        <v>1734.3</v>
      </c>
      <c r="AB11" s="44">
        <v>140</v>
      </c>
    </row>
    <row r="12" spans="1:28" ht="15.75" thickBot="1" x14ac:dyDescent="0.2">
      <c r="A12" s="49" t="s">
        <v>10</v>
      </c>
      <c r="B12" s="7" t="s">
        <v>20</v>
      </c>
      <c r="C12" s="53"/>
      <c r="D12" s="23" t="s">
        <v>20</v>
      </c>
      <c r="E12" s="24"/>
      <c r="F12" s="25" t="s">
        <v>20</v>
      </c>
      <c r="G12" s="26"/>
      <c r="H12" s="48"/>
      <c r="I12" s="48"/>
      <c r="J12" s="48"/>
      <c r="Y12" s="43">
        <v>1734.3</v>
      </c>
      <c r="Z12" s="44">
        <v>140</v>
      </c>
      <c r="AA12" s="43">
        <v>1781.7</v>
      </c>
      <c r="AB12" s="44">
        <v>139</v>
      </c>
    </row>
    <row r="13" spans="1:28" ht="15.75" thickBot="1" x14ac:dyDescent="0.2">
      <c r="A13" s="48"/>
      <c r="B13" s="48"/>
      <c r="C13" s="48"/>
      <c r="D13" s="48"/>
      <c r="E13" s="48"/>
      <c r="F13" s="48"/>
      <c r="G13" s="48"/>
      <c r="H13" s="48"/>
      <c r="I13" s="48"/>
      <c r="J13" s="48"/>
      <c r="Y13" s="43">
        <v>1781.7</v>
      </c>
      <c r="Z13" s="44">
        <v>139</v>
      </c>
      <c r="AA13" s="41">
        <v>1830.5</v>
      </c>
      <c r="AB13" s="42">
        <v>138</v>
      </c>
    </row>
    <row r="14" spans="1:28" ht="15.75" thickBot="1" x14ac:dyDescent="0.2">
      <c r="A14" s="48"/>
      <c r="B14" s="56" t="s">
        <v>21</v>
      </c>
      <c r="C14" s="56"/>
      <c r="D14" s="56"/>
      <c r="E14" s="56"/>
      <c r="F14" s="56"/>
      <c r="G14" s="56"/>
      <c r="H14" s="56"/>
      <c r="I14" s="56"/>
      <c r="J14" s="56"/>
      <c r="Y14" s="41">
        <v>1830.5</v>
      </c>
      <c r="Z14" s="42">
        <v>138</v>
      </c>
      <c r="AA14" s="43">
        <v>1880.9</v>
      </c>
      <c r="AB14" s="44">
        <v>137</v>
      </c>
    </row>
    <row r="15" spans="1:28" ht="15.75" thickBot="1" x14ac:dyDescent="0.2">
      <c r="A15" s="48"/>
      <c r="B15" s="56" t="s">
        <v>22</v>
      </c>
      <c r="C15" s="56"/>
      <c r="D15" s="56"/>
      <c r="E15" s="56"/>
      <c r="F15" s="48"/>
      <c r="G15" s="56" t="s">
        <v>23</v>
      </c>
      <c r="H15" s="56"/>
      <c r="I15" s="56"/>
      <c r="J15" s="56"/>
      <c r="K15" s="3"/>
      <c r="L15" s="3"/>
      <c r="Y15" s="43">
        <v>1880.9</v>
      </c>
      <c r="Z15" s="44">
        <v>137</v>
      </c>
      <c r="AA15" s="43">
        <v>1932.8</v>
      </c>
      <c r="AB15" s="44">
        <v>136</v>
      </c>
    </row>
    <row r="16" spans="1:28" ht="15.75" thickBot="1" x14ac:dyDescent="0.2">
      <c r="A16" s="48"/>
      <c r="B16" s="48"/>
      <c r="C16" s="49" t="s">
        <v>10</v>
      </c>
      <c r="D16" s="48"/>
      <c r="E16" s="48"/>
      <c r="F16" s="48"/>
      <c r="G16" s="48"/>
      <c r="H16" s="49" t="s">
        <v>10</v>
      </c>
      <c r="I16" s="48"/>
      <c r="J16" s="48"/>
      <c r="K16" s="3"/>
      <c r="L16" s="3"/>
      <c r="Y16" s="43">
        <v>1932.8</v>
      </c>
      <c r="Z16" s="44">
        <v>136</v>
      </c>
      <c r="AA16" s="43">
        <v>1986.4</v>
      </c>
      <c r="AB16" s="44">
        <v>135</v>
      </c>
    </row>
    <row r="17" spans="2:28" ht="15.75" thickBot="1" x14ac:dyDescent="0.2">
      <c r="B17" s="27" t="s">
        <v>24</v>
      </c>
      <c r="C17" s="37" t="s">
        <v>25</v>
      </c>
      <c r="D17" s="28" t="s">
        <v>26</v>
      </c>
      <c r="E17" s="29" t="s">
        <v>27</v>
      </c>
      <c r="F17" s="48"/>
      <c r="G17" s="50" t="s">
        <v>24</v>
      </c>
      <c r="H17" s="11" t="s">
        <v>28</v>
      </c>
      <c r="I17" s="11" t="s">
        <v>29</v>
      </c>
      <c r="J17" s="51" t="s">
        <v>30</v>
      </c>
      <c r="M17" t="s">
        <v>31</v>
      </c>
      <c r="N17" t="s">
        <v>32</v>
      </c>
      <c r="Y17" s="43">
        <v>1986.4</v>
      </c>
      <c r="Z17" s="44">
        <v>135</v>
      </c>
      <c r="AA17" s="43">
        <v>2041.7</v>
      </c>
      <c r="AB17" s="44">
        <v>134</v>
      </c>
    </row>
    <row r="18" spans="2:28" ht="15.75" thickBot="1" x14ac:dyDescent="0.2">
      <c r="B18" s="30">
        <v>5</v>
      </c>
      <c r="C18" s="31">
        <v>-1.7999999999999999E-2</v>
      </c>
      <c r="D18" s="68">
        <f>AVERAGE(C18:C26)</f>
        <v>-9.8666666666666677E-3</v>
      </c>
      <c r="E18" s="71">
        <f>STDEVA(C18:C26)</f>
        <v>4.8505154365283687E-3</v>
      </c>
      <c r="F18" s="48"/>
      <c r="G18" s="6">
        <v>5</v>
      </c>
      <c r="H18" s="5"/>
      <c r="I18" s="5">
        <f>H18-$D$18</f>
        <v>9.8666666666666677E-3</v>
      </c>
      <c r="J18" s="75">
        <f>SLOPE(N18:N26,M18:M26)</f>
        <v>0</v>
      </c>
      <c r="M18">
        <f>LOG10(G18)</f>
        <v>0.69897000433601886</v>
      </c>
      <c r="N18">
        <f>LOG10(I18)</f>
        <v>-2.0058295436607239</v>
      </c>
      <c r="Y18" s="43">
        <v>2041.7</v>
      </c>
      <c r="Z18" s="44">
        <v>134</v>
      </c>
      <c r="AA18" s="43">
        <v>2098.6999999999998</v>
      </c>
      <c r="AB18" s="44">
        <v>133</v>
      </c>
    </row>
    <row r="19" spans="2:28" ht="15.75" thickBot="1" x14ac:dyDescent="0.2">
      <c r="B19" s="30">
        <v>7.5</v>
      </c>
      <c r="C19" s="31">
        <v>-8.8000000000000005E-3</v>
      </c>
      <c r="D19" s="69"/>
      <c r="E19" s="72"/>
      <c r="F19" s="48"/>
      <c r="G19" s="6">
        <v>7.5</v>
      </c>
      <c r="H19" s="5"/>
      <c r="I19" s="5">
        <f t="shared" ref="I19:I26" si="10">H19-$D$18</f>
        <v>9.8666666666666677E-3</v>
      </c>
      <c r="J19" s="75"/>
      <c r="K19" s="1"/>
      <c r="M19">
        <f t="shared" ref="M19:M26" si="11">LOG10(G19)</f>
        <v>0.87506126339170009</v>
      </c>
      <c r="N19">
        <f t="shared" ref="N19:N26" si="12">LOG10(I19)</f>
        <v>-2.0058295436607239</v>
      </c>
      <c r="Y19" s="43">
        <v>2098.6999999999998</v>
      </c>
      <c r="Z19" s="44">
        <v>133</v>
      </c>
      <c r="AA19" s="43">
        <v>2157.6</v>
      </c>
      <c r="AB19" s="44">
        <v>132</v>
      </c>
    </row>
    <row r="20" spans="2:28" ht="15.75" thickBot="1" x14ac:dyDescent="0.2">
      <c r="B20" s="30">
        <v>10</v>
      </c>
      <c r="C20" s="31">
        <v>-1.0699999999999999E-2</v>
      </c>
      <c r="D20" s="69"/>
      <c r="E20" s="72"/>
      <c r="F20" s="48"/>
      <c r="G20" s="6">
        <v>10</v>
      </c>
      <c r="H20" s="5"/>
      <c r="I20" s="5">
        <f t="shared" si="10"/>
        <v>9.8666666666666677E-3</v>
      </c>
      <c r="J20" s="75"/>
      <c r="M20">
        <f t="shared" si="11"/>
        <v>1</v>
      </c>
      <c r="N20">
        <f t="shared" si="12"/>
        <v>-2.0058295436607239</v>
      </c>
      <c r="Y20" s="43">
        <v>2157.6</v>
      </c>
      <c r="Z20" s="44">
        <v>132</v>
      </c>
      <c r="AA20" s="43">
        <v>2218.3000000000002</v>
      </c>
      <c r="AB20" s="44">
        <v>131</v>
      </c>
    </row>
    <row r="21" spans="2:28" ht="15.75" thickBot="1" x14ac:dyDescent="0.2">
      <c r="B21" s="30">
        <v>15</v>
      </c>
      <c r="C21" s="31">
        <v>-1.2699999999999999E-2</v>
      </c>
      <c r="D21" s="69"/>
      <c r="E21" s="72"/>
      <c r="F21" s="48"/>
      <c r="G21" s="6">
        <v>15</v>
      </c>
      <c r="H21" s="5"/>
      <c r="I21" s="5">
        <f t="shared" si="10"/>
        <v>9.8666666666666677E-3</v>
      </c>
      <c r="J21" s="75"/>
      <c r="K21" s="1"/>
      <c r="M21">
        <f t="shared" si="11"/>
        <v>1.1760912590556813</v>
      </c>
      <c r="N21">
        <f t="shared" si="12"/>
        <v>-2.0058295436607239</v>
      </c>
      <c r="Y21" s="43">
        <v>2218.3000000000002</v>
      </c>
      <c r="Z21" s="44">
        <v>131</v>
      </c>
      <c r="AA21" s="43">
        <v>2281</v>
      </c>
      <c r="AB21" s="44">
        <v>130</v>
      </c>
    </row>
    <row r="22" spans="2:28" ht="15.75" thickBot="1" x14ac:dyDescent="0.2">
      <c r="B22" s="30">
        <v>20</v>
      </c>
      <c r="C22" s="31">
        <v>-1.03E-2</v>
      </c>
      <c r="D22" s="69"/>
      <c r="E22" s="72"/>
      <c r="F22" s="48"/>
      <c r="G22" s="6">
        <v>20</v>
      </c>
      <c r="H22" s="5"/>
      <c r="I22" s="5">
        <f t="shared" si="10"/>
        <v>9.8666666666666677E-3</v>
      </c>
      <c r="J22" s="75"/>
      <c r="M22">
        <f t="shared" si="11"/>
        <v>1.3010299956639813</v>
      </c>
      <c r="N22">
        <f t="shared" si="12"/>
        <v>-2.0058295436607239</v>
      </c>
      <c r="Y22" s="43">
        <v>2281</v>
      </c>
      <c r="Z22" s="44">
        <v>130</v>
      </c>
      <c r="AA22" s="43">
        <v>2345.8000000000002</v>
      </c>
      <c r="AB22" s="44">
        <v>129</v>
      </c>
    </row>
    <row r="23" spans="2:28" ht="15.75" thickBot="1" x14ac:dyDescent="0.2">
      <c r="B23" s="30">
        <v>25</v>
      </c>
      <c r="C23" s="31">
        <v>-1.2699999999999999E-2</v>
      </c>
      <c r="D23" s="69"/>
      <c r="E23" s="72"/>
      <c r="F23" s="48"/>
      <c r="G23" s="6">
        <v>25</v>
      </c>
      <c r="H23" s="5"/>
      <c r="I23" s="5">
        <f t="shared" si="10"/>
        <v>9.8666666666666677E-3</v>
      </c>
      <c r="J23" s="75"/>
      <c r="M23">
        <f t="shared" si="11"/>
        <v>1.3979400086720377</v>
      </c>
      <c r="N23">
        <f t="shared" si="12"/>
        <v>-2.0058295436607239</v>
      </c>
      <c r="Y23" s="43">
        <v>2345.8000000000002</v>
      </c>
      <c r="Z23" s="44">
        <v>129</v>
      </c>
      <c r="AA23" s="41">
        <v>2412.6</v>
      </c>
      <c r="AB23" s="42">
        <v>128</v>
      </c>
    </row>
    <row r="24" spans="2:28" ht="15.75" thickBot="1" x14ac:dyDescent="0.2">
      <c r="B24" s="30">
        <v>30</v>
      </c>
      <c r="C24" s="31">
        <v>-1.01E-2</v>
      </c>
      <c r="D24" s="69"/>
      <c r="E24" s="72"/>
      <c r="F24" s="48"/>
      <c r="G24" s="6">
        <v>30</v>
      </c>
      <c r="H24" s="5"/>
      <c r="I24" s="5">
        <f t="shared" si="10"/>
        <v>9.8666666666666677E-3</v>
      </c>
      <c r="J24" s="75"/>
      <c r="M24">
        <f t="shared" si="11"/>
        <v>1.4771212547196624</v>
      </c>
      <c r="N24">
        <f t="shared" si="12"/>
        <v>-2.0058295436607239</v>
      </c>
      <c r="Y24" s="41">
        <v>2412.6</v>
      </c>
      <c r="Z24" s="42">
        <v>128</v>
      </c>
      <c r="AA24" s="43">
        <v>2481.6999999999998</v>
      </c>
      <c r="AB24" s="44">
        <v>127</v>
      </c>
    </row>
    <row r="25" spans="2:28" ht="15.75" thickBot="1" x14ac:dyDescent="0.2">
      <c r="B25" s="30">
        <v>35</v>
      </c>
      <c r="C25" s="31">
        <v>-3.8999999999999998E-3</v>
      </c>
      <c r="D25" s="69"/>
      <c r="E25" s="72"/>
      <c r="F25" s="48"/>
      <c r="G25" s="6">
        <v>35</v>
      </c>
      <c r="H25" s="5"/>
      <c r="I25" s="5">
        <f>H25-$D$18</f>
        <v>9.8666666666666677E-3</v>
      </c>
      <c r="J25" s="75"/>
      <c r="M25">
        <f t="shared" si="11"/>
        <v>1.5440680443502757</v>
      </c>
      <c r="N25">
        <f t="shared" si="12"/>
        <v>-2.0058295436607239</v>
      </c>
      <c r="Y25" s="43">
        <v>2481.6999999999998</v>
      </c>
      <c r="Z25" s="44">
        <v>127</v>
      </c>
      <c r="AA25" s="43">
        <v>2553</v>
      </c>
      <c r="AB25" s="44">
        <v>126</v>
      </c>
    </row>
    <row r="26" spans="2:28" ht="15.75" thickBot="1" x14ac:dyDescent="0.2">
      <c r="B26" s="32">
        <v>40</v>
      </c>
      <c r="C26" s="33">
        <v>-1.6000000000000001E-3</v>
      </c>
      <c r="D26" s="70"/>
      <c r="E26" s="73"/>
      <c r="F26" s="48"/>
      <c r="G26" s="7">
        <v>40</v>
      </c>
      <c r="H26" s="34"/>
      <c r="I26" s="34">
        <f t="shared" si="10"/>
        <v>9.8666666666666677E-3</v>
      </c>
      <c r="J26" s="76"/>
      <c r="M26">
        <f t="shared" si="11"/>
        <v>1.6020599913279623</v>
      </c>
      <c r="N26">
        <f t="shared" si="12"/>
        <v>-2.0058295436607239</v>
      </c>
      <c r="Y26" s="43">
        <v>2553</v>
      </c>
      <c r="Z26" s="44">
        <v>126</v>
      </c>
      <c r="AA26" s="42">
        <v>2626.6</v>
      </c>
      <c r="AB26" s="42">
        <v>125</v>
      </c>
    </row>
    <row r="27" spans="2:28" ht="15.75" thickBot="1" x14ac:dyDescent="0.2">
      <c r="B27" s="48"/>
      <c r="C27" s="48"/>
      <c r="D27" s="48"/>
      <c r="E27" s="48"/>
      <c r="F27" s="48"/>
      <c r="G27" s="48"/>
      <c r="H27" s="48"/>
      <c r="I27" s="48"/>
      <c r="J27" s="48"/>
      <c r="Y27" s="42">
        <v>2626.6</v>
      </c>
      <c r="Z27" s="42">
        <v>125</v>
      </c>
      <c r="AA27" s="44">
        <v>2702.7</v>
      </c>
      <c r="AB27" s="44">
        <v>124</v>
      </c>
    </row>
    <row r="28" spans="2:28" ht="15.75" thickBot="1" x14ac:dyDescent="0.2">
      <c r="B28" s="56" t="s">
        <v>33</v>
      </c>
      <c r="C28" s="56"/>
      <c r="D28" s="56"/>
      <c r="E28" s="56"/>
      <c r="F28" s="56"/>
      <c r="G28" s="56"/>
      <c r="H28" s="56"/>
      <c r="I28" s="56"/>
      <c r="J28" s="56"/>
      <c r="Y28" s="44">
        <v>2702.7</v>
      </c>
      <c r="Z28" s="44">
        <v>124</v>
      </c>
      <c r="AA28" s="44">
        <v>2781.3</v>
      </c>
      <c r="AB28" s="44">
        <v>123</v>
      </c>
    </row>
    <row r="29" spans="2:28" ht="15.75" thickBot="1" x14ac:dyDescent="0.2">
      <c r="B29" s="48"/>
      <c r="C29" s="48"/>
      <c r="D29" s="48"/>
      <c r="E29" s="49" t="s">
        <v>10</v>
      </c>
      <c r="F29" s="48"/>
      <c r="G29" s="49" t="s">
        <v>10</v>
      </c>
      <c r="H29" s="48"/>
      <c r="I29" s="48"/>
      <c r="J29" s="48"/>
      <c r="T29" s="40" t="s">
        <v>34</v>
      </c>
      <c r="U29" t="s">
        <v>35</v>
      </c>
      <c r="V29" s="40" t="s">
        <v>34</v>
      </c>
      <c r="W29" t="s">
        <v>35</v>
      </c>
      <c r="Y29" s="44">
        <v>2781.3</v>
      </c>
      <c r="Z29" s="44">
        <v>123</v>
      </c>
      <c r="AA29" s="44">
        <v>2862.5</v>
      </c>
      <c r="AB29" s="44">
        <v>122</v>
      </c>
    </row>
    <row r="30" spans="2:28" ht="15.75" thickBot="1" x14ac:dyDescent="0.2">
      <c r="B30" s="12" t="s">
        <v>36</v>
      </c>
      <c r="C30" s="12">
        <f>4.5*10^-3</f>
        <v>4.5000000000000005E-3</v>
      </c>
      <c r="D30" s="36" t="s">
        <v>37</v>
      </c>
      <c r="E30" s="36">
        <v>273.64999999999998</v>
      </c>
      <c r="F30" s="35" t="s">
        <v>38</v>
      </c>
      <c r="G30" s="12">
        <v>0.9</v>
      </c>
      <c r="H30" s="48"/>
      <c r="I30"/>
      <c r="J30" s="48"/>
      <c r="M30" s="57" t="s">
        <v>39</v>
      </c>
      <c r="N30" s="58"/>
      <c r="O30" s="57" t="s">
        <v>40</v>
      </c>
      <c r="P30" s="58"/>
      <c r="Q30" s="57" t="s">
        <v>41</v>
      </c>
      <c r="R30" s="58"/>
      <c r="T30">
        <v>0</v>
      </c>
      <c r="U30">
        <v>200</v>
      </c>
      <c r="V30" s="40">
        <v>1</v>
      </c>
      <c r="W30">
        <v>300</v>
      </c>
      <c r="Y30" s="44">
        <v>2862.5</v>
      </c>
      <c r="Z30" s="44">
        <v>122</v>
      </c>
      <c r="AA30" s="44">
        <v>2946.5</v>
      </c>
      <c r="AB30" s="44">
        <v>121</v>
      </c>
    </row>
    <row r="31" spans="2:28" ht="15.75" thickBot="1" x14ac:dyDescent="0.2">
      <c r="B31" s="49" t="s">
        <v>10</v>
      </c>
      <c r="C31" s="49" t="s">
        <v>53</v>
      </c>
      <c r="D31" s="49" t="s">
        <v>10</v>
      </c>
      <c r="E31" s="49" t="s">
        <v>42</v>
      </c>
      <c r="F31" s="49" t="s">
        <v>42</v>
      </c>
      <c r="G31" s="49" t="s">
        <v>42</v>
      </c>
      <c r="H31" s="47"/>
      <c r="I31" s="48"/>
      <c r="J31" s="48"/>
      <c r="M31" s="39" t="s">
        <v>43</v>
      </c>
      <c r="N31" s="38" t="s">
        <v>44</v>
      </c>
      <c r="O31" s="39" t="s">
        <v>43</v>
      </c>
      <c r="P31" s="38" t="s">
        <v>44</v>
      </c>
      <c r="Q31" s="39" t="s">
        <v>43</v>
      </c>
      <c r="R31" s="38" t="s">
        <v>44</v>
      </c>
      <c r="T31" s="40">
        <v>1</v>
      </c>
      <c r="U31">
        <v>300</v>
      </c>
      <c r="V31" s="40">
        <v>1.43</v>
      </c>
      <c r="W31">
        <v>400</v>
      </c>
      <c r="Y31" s="44">
        <v>2946.5</v>
      </c>
      <c r="Z31" s="44">
        <v>121</v>
      </c>
      <c r="AA31" s="44">
        <v>3033.3</v>
      </c>
      <c r="AB31" s="44">
        <v>120</v>
      </c>
    </row>
    <row r="32" spans="2:28" ht="15.75" thickBot="1" x14ac:dyDescent="0.2">
      <c r="B32" s="48" t="s">
        <v>45</v>
      </c>
      <c r="C32" s="48" t="s">
        <v>46</v>
      </c>
      <c r="D32" s="48" t="s">
        <v>28</v>
      </c>
      <c r="E32" s="48" t="s">
        <v>47</v>
      </c>
      <c r="F32" s="48" t="s">
        <v>44</v>
      </c>
      <c r="G32" s="48" t="s">
        <v>43</v>
      </c>
      <c r="H32" s="46" t="s">
        <v>30</v>
      </c>
      <c r="I32" s="48" t="s">
        <v>24</v>
      </c>
      <c r="J32" t="s">
        <v>48</v>
      </c>
      <c r="M32" s="8">
        <f>VLOOKUP(M33,$T$31:$U$64,1)</f>
        <v>1.87</v>
      </c>
      <c r="N32" s="8">
        <f>VLOOKUP(M33,$T$31:$U$64,2)</f>
        <v>500</v>
      </c>
      <c r="O32" s="8">
        <f>VLOOKUP(O33,$T$31:$U$64,1)</f>
        <v>2.34</v>
      </c>
      <c r="P32" s="8">
        <f>VLOOKUP(O33,$T$31:$U$64,2)</f>
        <v>600</v>
      </c>
      <c r="Q32" s="8">
        <f>VLOOKUP(Q33,$T$31:$U$64,1)</f>
        <v>2.34</v>
      </c>
      <c r="R32" s="8">
        <f>VLOOKUP(Q33,$T$31:$U$64,2)</f>
        <v>600</v>
      </c>
      <c r="T32" s="40">
        <v>1.43</v>
      </c>
      <c r="U32">
        <v>400</v>
      </c>
      <c r="V32" s="40">
        <v>1.87</v>
      </c>
      <c r="W32">
        <v>500</v>
      </c>
      <c r="Y32" s="44">
        <v>3033.3</v>
      </c>
      <c r="Z32" s="44">
        <v>120</v>
      </c>
      <c r="AA32" s="42">
        <v>3123</v>
      </c>
      <c r="AB32" s="42">
        <v>119</v>
      </c>
    </row>
    <row r="33" spans="2:28" x14ac:dyDescent="0.15">
      <c r="B33" s="48">
        <v>2</v>
      </c>
      <c r="C33" s="54">
        <v>1.1599999999999999</v>
      </c>
      <c r="D33" s="54">
        <v>0.15379999999999999</v>
      </c>
      <c r="E33" s="48">
        <f>B33/C33</f>
        <v>1.7241379310344829</v>
      </c>
      <c r="F33" s="48">
        <f>N33</f>
        <v>509.72527920436949</v>
      </c>
      <c r="G33" s="48">
        <f>E33/$G$30</f>
        <v>1.9157088122605366</v>
      </c>
      <c r="H33" s="55">
        <f>SLOPE(J33:J41,I33:I41)</f>
        <v>3.9318944940978993</v>
      </c>
      <c r="I33" s="48">
        <f>LOG10(F33)</f>
        <v>2.7073361724286618</v>
      </c>
      <c r="J33">
        <f>LOG10(D33)</f>
        <v>-0.81304366453458776</v>
      </c>
      <c r="M33" s="8">
        <f>G33</f>
        <v>1.9157088122605366</v>
      </c>
      <c r="N33" s="8">
        <f>N34-((N34-N32)*(M34-M33)/(M34-M32))</f>
        <v>509.72527920436949</v>
      </c>
      <c r="O33" s="8">
        <f>G34</f>
        <v>2.3980815347721824</v>
      </c>
      <c r="P33" s="8">
        <f t="shared" ref="P33" si="13">P34-((P34-P32)*(O34-O33)/(O34-O32))</f>
        <v>611.3885362298397</v>
      </c>
      <c r="Q33" s="8">
        <f>G35</f>
        <v>2.7605244996549341</v>
      </c>
      <c r="R33" s="8">
        <f t="shared" ref="R33" si="14">R34-((R34-R32)*(Q34-Q33)/(Q34-Q32))</f>
        <v>682.45578424606549</v>
      </c>
      <c r="T33" s="40">
        <v>1.87</v>
      </c>
      <c r="U33">
        <v>500</v>
      </c>
      <c r="V33" s="40">
        <v>2.34</v>
      </c>
      <c r="W33">
        <v>600</v>
      </c>
      <c r="Y33" s="42">
        <v>3123</v>
      </c>
      <c r="Z33" s="42">
        <v>119</v>
      </c>
      <c r="AA33" s="44">
        <v>3215.8</v>
      </c>
      <c r="AB33" s="44">
        <v>118</v>
      </c>
    </row>
    <row r="34" spans="2:28" x14ac:dyDescent="0.15">
      <c r="B34" s="48">
        <v>3</v>
      </c>
      <c r="C34" s="54">
        <v>1.39</v>
      </c>
      <c r="D34" s="54">
        <v>0.30980000000000002</v>
      </c>
      <c r="E34" s="48">
        <f t="shared" ref="E34:E41" si="15">B34/C34</f>
        <v>2.1582733812949644</v>
      </c>
      <c r="F34" s="48">
        <f>P33</f>
        <v>611.3885362298397</v>
      </c>
      <c r="G34" s="48">
        <f>E34/$G$30</f>
        <v>2.3980815347721824</v>
      </c>
      <c r="H34" s="56"/>
      <c r="I34" s="48">
        <f>LOG10(F34)</f>
        <v>2.786317291277872</v>
      </c>
      <c r="J34">
        <f>LOG10(D34)</f>
        <v>-0.50891858657681277</v>
      </c>
      <c r="M34" s="8">
        <f>VLOOKUP(M33,$T$30:$W$64,3,TRUE)</f>
        <v>2.34</v>
      </c>
      <c r="N34" s="8">
        <f>VLOOKUP(M33,$T$30:$W$64,4,TRUE)</f>
        <v>600</v>
      </c>
      <c r="O34" s="8">
        <f t="shared" ref="O34" si="16">VLOOKUP(O33,$T$30:$W$64,3,TRUE)</f>
        <v>2.85</v>
      </c>
      <c r="P34" s="8">
        <f t="shared" ref="P34:R34" si="17">VLOOKUP(O33,$T$30:$W$64,4,TRUE)</f>
        <v>700</v>
      </c>
      <c r="Q34" s="8">
        <f t="shared" ref="Q34" si="18">VLOOKUP(Q33,$T$30:$W$64,3,TRUE)</f>
        <v>2.85</v>
      </c>
      <c r="R34" s="8">
        <f t="shared" ref="R34" si="19">VLOOKUP(Q33,$T$30:$W$64,4,TRUE)</f>
        <v>700</v>
      </c>
      <c r="T34" s="40">
        <v>2.34</v>
      </c>
      <c r="U34">
        <v>600</v>
      </c>
      <c r="V34" s="40">
        <v>2.85</v>
      </c>
      <c r="W34">
        <v>700</v>
      </c>
      <c r="Y34" s="44">
        <v>3215.8</v>
      </c>
      <c r="Z34" s="44">
        <v>118</v>
      </c>
      <c r="AA34" s="44">
        <v>3311.8</v>
      </c>
      <c r="AB34" s="44">
        <v>117</v>
      </c>
    </row>
    <row r="35" spans="2:28" x14ac:dyDescent="0.15">
      <c r="B35" s="48">
        <v>4</v>
      </c>
      <c r="C35" s="54">
        <v>1.61</v>
      </c>
      <c r="D35" s="54">
        <v>0.4088</v>
      </c>
      <c r="E35" s="48">
        <f t="shared" si="15"/>
        <v>2.4844720496894408</v>
      </c>
      <c r="F35" s="48">
        <f>R33</f>
        <v>682.45578424606549</v>
      </c>
      <c r="G35" s="48">
        <f>E35/$G$30</f>
        <v>2.7605244996549341</v>
      </c>
      <c r="H35" s="56"/>
      <c r="I35" s="48">
        <f>LOG10(F35)</f>
        <v>2.8340745190388072</v>
      </c>
      <c r="J35">
        <f>LOG10(D35)</f>
        <v>-0.3884891128733437</v>
      </c>
      <c r="M35" s="57" t="s">
        <v>49</v>
      </c>
      <c r="N35" s="58"/>
      <c r="O35" s="57" t="s">
        <v>40</v>
      </c>
      <c r="P35" s="58"/>
      <c r="Q35" s="57" t="s">
        <v>41</v>
      </c>
      <c r="R35" s="58"/>
      <c r="T35" s="40">
        <v>2.85</v>
      </c>
      <c r="U35">
        <v>700</v>
      </c>
      <c r="V35" s="40">
        <v>3.36</v>
      </c>
      <c r="W35">
        <v>800</v>
      </c>
      <c r="Y35" s="44">
        <v>3311.8</v>
      </c>
      <c r="Z35" s="44">
        <v>117</v>
      </c>
      <c r="AA35" s="44">
        <v>3411</v>
      </c>
      <c r="AB35" s="44">
        <v>116</v>
      </c>
    </row>
    <row r="36" spans="2:28" x14ac:dyDescent="0.15">
      <c r="B36" s="48">
        <v>5</v>
      </c>
      <c r="C36" s="54">
        <v>1.8</v>
      </c>
      <c r="D36" s="54">
        <v>0.54879999999999995</v>
      </c>
      <c r="E36" s="48">
        <f t="shared" si="15"/>
        <v>2.7777777777777777</v>
      </c>
      <c r="F36" s="48">
        <f>N38</f>
        <v>746.35681433067055</v>
      </c>
      <c r="G36" s="48">
        <f>E36/$G$30</f>
        <v>3.0864197530864197</v>
      </c>
      <c r="H36" s="56"/>
      <c r="I36" s="48">
        <f>LOG10(F36)</f>
        <v>2.8729465023347918</v>
      </c>
      <c r="J36">
        <f>LOG10(D36)</f>
        <v>-0.26058589730130477</v>
      </c>
      <c r="M36" s="39" t="s">
        <v>50</v>
      </c>
      <c r="N36" s="38" t="s">
        <v>44</v>
      </c>
      <c r="O36" s="39" t="s">
        <v>50</v>
      </c>
      <c r="P36" s="38" t="s">
        <v>44</v>
      </c>
      <c r="Q36" s="39" t="s">
        <v>50</v>
      </c>
      <c r="R36" s="38" t="s">
        <v>44</v>
      </c>
      <c r="T36" s="40">
        <v>3.36</v>
      </c>
      <c r="U36">
        <v>800</v>
      </c>
      <c r="V36" s="40">
        <v>3.88</v>
      </c>
      <c r="W36">
        <v>900</v>
      </c>
      <c r="Y36" s="44">
        <v>3411</v>
      </c>
      <c r="Z36" s="44">
        <v>116</v>
      </c>
      <c r="AA36" s="44">
        <v>3513.6</v>
      </c>
      <c r="AB36" s="44">
        <v>115</v>
      </c>
    </row>
    <row r="37" spans="2:28" x14ac:dyDescent="0.15">
      <c r="B37" s="48">
        <v>6</v>
      </c>
      <c r="C37" s="54">
        <v>1.98</v>
      </c>
      <c r="D37" s="54">
        <v>0.77800000000000002</v>
      </c>
      <c r="E37" s="48">
        <f t="shared" si="15"/>
        <v>3.0303030303030303</v>
      </c>
      <c r="F37" s="48">
        <f>P38</f>
        <v>801.34680134680139</v>
      </c>
      <c r="G37" s="48">
        <f>E37/$G$30</f>
        <v>3.3670033670033668</v>
      </c>
      <c r="H37" s="56"/>
      <c r="I37" s="48">
        <f>LOG10(F37)</f>
        <v>2.9038205077392996</v>
      </c>
      <c r="J37">
        <f>LOG10(D37)</f>
        <v>-0.10902040301031106</v>
      </c>
      <c r="M37" s="8">
        <f>VLOOKUP(M38,$T$31:$U$64,1)</f>
        <v>2.85</v>
      </c>
      <c r="N37" s="8">
        <f>VLOOKUP(M38,$T$31:$U$64,2)</f>
        <v>700</v>
      </c>
      <c r="O37" s="8">
        <f>VLOOKUP(O38,$T$31:$U$64,1)</f>
        <v>3.36</v>
      </c>
      <c r="P37" s="8">
        <f>VLOOKUP(O38,$T$31:$U$64,2)</f>
        <v>800</v>
      </c>
      <c r="Q37" s="8">
        <f>VLOOKUP(Q38,$T$31:$U$64,1)</f>
        <v>3.36</v>
      </c>
      <c r="R37" s="8">
        <f>VLOOKUP(Q38,$T$31:$U$64,2)</f>
        <v>800</v>
      </c>
      <c r="T37" s="40">
        <v>3.88</v>
      </c>
      <c r="U37">
        <v>900</v>
      </c>
      <c r="V37" s="40">
        <v>4.41</v>
      </c>
      <c r="W37">
        <v>1000</v>
      </c>
      <c r="Y37" s="44">
        <v>3513.6</v>
      </c>
      <c r="Z37" s="44">
        <v>115</v>
      </c>
      <c r="AA37" s="42">
        <v>3619.8</v>
      </c>
      <c r="AB37" s="42">
        <v>114</v>
      </c>
    </row>
    <row r="38" spans="2:28" x14ac:dyDescent="0.15">
      <c r="B38" s="48">
        <v>7</v>
      </c>
      <c r="C38" s="54">
        <v>2.15</v>
      </c>
      <c r="D38" s="54">
        <v>1.0905</v>
      </c>
      <c r="E38" s="48">
        <f t="shared" si="15"/>
        <v>3.2558139534883721</v>
      </c>
      <c r="F38" s="48">
        <f>R38</f>
        <v>849.53289604452391</v>
      </c>
      <c r="G38" s="48">
        <f>E38/$G$30</f>
        <v>3.6175710594315245</v>
      </c>
      <c r="H38" s="56"/>
      <c r="I38" s="48">
        <f>LOG10(F38)</f>
        <v>2.9291802005023024</v>
      </c>
      <c r="J38">
        <f>LOG10(D38)</f>
        <v>3.7625669914719086E-2</v>
      </c>
      <c r="M38" s="8">
        <f>G36</f>
        <v>3.0864197530864197</v>
      </c>
      <c r="N38" s="8">
        <f>N39-((N39-N37)*(M39-M38)/(M39-M37))</f>
        <v>746.35681433067055</v>
      </c>
      <c r="O38" s="8">
        <f>G37</f>
        <v>3.3670033670033668</v>
      </c>
      <c r="P38" s="8">
        <f t="shared" ref="P38" si="20">P39-((P39-P37)*(O39-O38)/(O39-O37))</f>
        <v>801.34680134680139</v>
      </c>
      <c r="Q38" s="8">
        <f>G38</f>
        <v>3.6175710594315245</v>
      </c>
      <c r="R38" s="8">
        <f t="shared" ref="R38" si="21">R39-((R39-R37)*(Q39-Q38)/(Q39-Q37))</f>
        <v>849.53289604452391</v>
      </c>
      <c r="T38" s="40">
        <v>4.41</v>
      </c>
      <c r="U38">
        <v>1000</v>
      </c>
      <c r="V38" s="40">
        <v>4.95</v>
      </c>
      <c r="W38">
        <v>1100</v>
      </c>
      <c r="Y38" s="42">
        <v>3619.8</v>
      </c>
      <c r="Z38" s="42">
        <v>114</v>
      </c>
      <c r="AA38" s="44">
        <v>3729.7</v>
      </c>
      <c r="AB38" s="44">
        <v>113</v>
      </c>
    </row>
    <row r="39" spans="2:28" x14ac:dyDescent="0.15">
      <c r="B39" s="48">
        <v>8</v>
      </c>
      <c r="C39" s="54">
        <v>2.31</v>
      </c>
      <c r="D39" s="54">
        <v>1.4087000000000001</v>
      </c>
      <c r="E39" s="48">
        <f t="shared" si="15"/>
        <v>3.4632034632034632</v>
      </c>
      <c r="F39" s="48">
        <f>N43</f>
        <v>893.84689384689386</v>
      </c>
      <c r="G39" s="48">
        <f>E39/$G$30</f>
        <v>3.8480038480038479</v>
      </c>
      <c r="H39" s="56"/>
      <c r="I39" s="48">
        <f>LOG10(F39)</f>
        <v>2.9512631352926872</v>
      </c>
      <c r="J39">
        <f>LOG10(D39)</f>
        <v>0.14881851460201834</v>
      </c>
      <c r="M39" s="8">
        <f>VLOOKUP(M38,$T$30:$W$64,3,TRUE)</f>
        <v>3.36</v>
      </c>
      <c r="N39" s="8">
        <f>VLOOKUP(M38,$T$30:$W$64,4,TRUE)</f>
        <v>800</v>
      </c>
      <c r="O39" s="8">
        <f t="shared" ref="O39" si="22">VLOOKUP(O38,$T$30:$W$64,3,TRUE)</f>
        <v>3.88</v>
      </c>
      <c r="P39" s="8">
        <f t="shared" ref="P39:R39" si="23">VLOOKUP(O38,$T$30:$W$64,4,TRUE)</f>
        <v>900</v>
      </c>
      <c r="Q39" s="8">
        <f t="shared" ref="Q39" si="24">VLOOKUP(Q38,$T$30:$W$64,3,TRUE)</f>
        <v>3.88</v>
      </c>
      <c r="R39" s="8">
        <f t="shared" ref="R39" si="25">VLOOKUP(Q38,$T$30:$W$64,4,TRUE)</f>
        <v>900</v>
      </c>
      <c r="T39" s="40">
        <v>4.95</v>
      </c>
      <c r="U39">
        <v>1100</v>
      </c>
      <c r="V39" s="40">
        <v>5.48</v>
      </c>
      <c r="W39">
        <v>1200</v>
      </c>
      <c r="Y39" s="44">
        <v>3729.7</v>
      </c>
      <c r="Z39" s="44">
        <v>113</v>
      </c>
      <c r="AA39" s="44">
        <v>3843.4</v>
      </c>
      <c r="AB39" s="44">
        <v>112</v>
      </c>
    </row>
    <row r="40" spans="2:28" x14ac:dyDescent="0.15">
      <c r="B40" s="48">
        <v>10</v>
      </c>
      <c r="C40" s="54">
        <v>2.46</v>
      </c>
      <c r="D40" s="54">
        <v>2.617</v>
      </c>
      <c r="E40" s="48">
        <f t="shared" si="15"/>
        <v>4.0650406504065044</v>
      </c>
      <c r="F40" s="48">
        <f>P43</f>
        <v>1019.7614507009267</v>
      </c>
      <c r="G40" s="48">
        <f>E40/$G$30</f>
        <v>4.5167118337850045</v>
      </c>
      <c r="H40" s="56"/>
      <c r="I40" s="48">
        <f>LOG10(F40)</f>
        <v>3.0084985906239017</v>
      </c>
      <c r="J40">
        <f>LOG10(D40)</f>
        <v>0.41780372263988097</v>
      </c>
      <c r="M40" s="57" t="s">
        <v>39</v>
      </c>
      <c r="N40" s="58"/>
      <c r="O40" s="57" t="s">
        <v>40</v>
      </c>
      <c r="P40" s="58"/>
      <c r="Q40" s="57" t="s">
        <v>41</v>
      </c>
      <c r="R40" s="58"/>
      <c r="T40" s="40">
        <v>5.48</v>
      </c>
      <c r="U40">
        <v>1200</v>
      </c>
      <c r="V40" s="40">
        <v>6.03</v>
      </c>
      <c r="W40">
        <v>1300</v>
      </c>
      <c r="Y40" s="44">
        <v>3843.4</v>
      </c>
      <c r="Z40" s="44">
        <v>112</v>
      </c>
      <c r="AA40" s="44">
        <v>3961.1</v>
      </c>
      <c r="AB40" s="44">
        <v>111</v>
      </c>
    </row>
    <row r="41" spans="2:28" x14ac:dyDescent="0.15">
      <c r="B41" s="48">
        <v>12</v>
      </c>
      <c r="C41" s="54">
        <v>2.6</v>
      </c>
      <c r="D41" s="54">
        <v>3.0287999999999999</v>
      </c>
      <c r="E41" s="48">
        <f t="shared" si="15"/>
        <v>4.615384615384615</v>
      </c>
      <c r="F41" s="48">
        <f>R43</f>
        <v>1133.6236090953071</v>
      </c>
      <c r="G41" s="48">
        <f>E41/$G$30</f>
        <v>5.1282051282051277</v>
      </c>
      <c r="H41" s="56"/>
      <c r="I41" s="48">
        <f>LOG10(F41)</f>
        <v>3.0544688820462538</v>
      </c>
      <c r="J41">
        <f>LOG10(D41)</f>
        <v>0.48127059661972155</v>
      </c>
      <c r="M41" s="39" t="s">
        <v>51</v>
      </c>
      <c r="N41" s="38" t="s">
        <v>44</v>
      </c>
      <c r="O41" s="39" t="s">
        <v>51</v>
      </c>
      <c r="P41" s="38" t="s">
        <v>44</v>
      </c>
      <c r="Q41" s="39" t="s">
        <v>51</v>
      </c>
      <c r="R41" s="38" t="s">
        <v>44</v>
      </c>
      <c r="T41" s="40">
        <v>6.03</v>
      </c>
      <c r="U41">
        <v>1300</v>
      </c>
      <c r="V41" s="40">
        <v>6.58</v>
      </c>
      <c r="W41">
        <v>1400</v>
      </c>
      <c r="Y41" s="44">
        <v>3961.1</v>
      </c>
      <c r="Z41" s="44">
        <v>111</v>
      </c>
      <c r="AA41" s="44">
        <v>4082.9</v>
      </c>
      <c r="AB41" s="44">
        <v>110</v>
      </c>
    </row>
    <row r="42" spans="2:28" ht="15.75" thickBot="1" x14ac:dyDescent="0.2">
      <c r="B42" s="48"/>
      <c r="C42" s="48"/>
      <c r="D42" s="48"/>
      <c r="E42" s="48"/>
      <c r="F42" s="48"/>
      <c r="G42" s="48"/>
      <c r="H42" s="48"/>
      <c r="I42" s="48"/>
      <c r="J42" s="48"/>
      <c r="M42" s="8">
        <f>VLOOKUP(M43,$T$31:$U$64,1)</f>
        <v>3.36</v>
      </c>
      <c r="N42" s="8">
        <f>VLOOKUP(M43,$T$31:$U$64,2)</f>
        <v>800</v>
      </c>
      <c r="O42" s="8">
        <f>VLOOKUP(O43,$T$31:$U$64,1)</f>
        <v>4.41</v>
      </c>
      <c r="P42" s="8">
        <f>VLOOKUP(O43,$T$31:$U$64,2)</f>
        <v>1000</v>
      </c>
      <c r="Q42" s="8">
        <f>VLOOKUP(Q43,$T$31:$U$64,1)</f>
        <v>4.95</v>
      </c>
      <c r="R42" s="8">
        <f>VLOOKUP(Q43,$T$31:$U$64,2)</f>
        <v>1100</v>
      </c>
      <c r="T42" s="40">
        <v>6.58</v>
      </c>
      <c r="U42">
        <v>1400</v>
      </c>
      <c r="V42" s="40">
        <v>7.14</v>
      </c>
      <c r="W42">
        <v>1500</v>
      </c>
      <c r="Y42" s="44">
        <v>4082.9</v>
      </c>
      <c r="Z42" s="44">
        <v>110</v>
      </c>
      <c r="AA42" s="44">
        <v>4209.1000000000004</v>
      </c>
      <c r="AB42" s="44">
        <v>109</v>
      </c>
    </row>
    <row r="43" spans="2:28" ht="229.5" thickBot="1" x14ac:dyDescent="0.2">
      <c r="B43" s="48"/>
      <c r="C43" s="48"/>
      <c r="D43" s="48"/>
      <c r="E43" s="48"/>
      <c r="F43" s="77" t="s">
        <v>52</v>
      </c>
      <c r="G43" s="48"/>
      <c r="H43" s="48"/>
      <c r="I43" s="48"/>
      <c r="J43" s="48"/>
      <c r="M43" s="8">
        <f>G39</f>
        <v>3.8480038480038479</v>
      </c>
      <c r="N43" s="8">
        <f t="shared" ref="N43" si="26">N44-((N44-N42)*(M44-M43)/(M44-M42))</f>
        <v>893.84689384689386</v>
      </c>
      <c r="O43" s="8">
        <f>G40</f>
        <v>4.5167118337850045</v>
      </c>
      <c r="P43" s="8">
        <f t="shared" ref="P43" si="27">P44-((P44-P42)*(O44-O43)/(O44-O42))</f>
        <v>1019.7614507009267</v>
      </c>
      <c r="Q43" s="8">
        <f>G41</f>
        <v>5.1282051282051277</v>
      </c>
      <c r="R43" s="8">
        <f t="shared" ref="R43" si="28">R44-((R44-R42)*(Q44-Q43)/(Q44-Q42))</f>
        <v>1133.6236090953071</v>
      </c>
      <c r="T43" s="40">
        <v>7.14</v>
      </c>
      <c r="U43">
        <v>1500</v>
      </c>
      <c r="V43" s="40">
        <v>7.71</v>
      </c>
      <c r="W43">
        <v>1600</v>
      </c>
      <c r="Y43" s="44">
        <v>4209.1000000000004</v>
      </c>
      <c r="Z43" s="44">
        <v>109</v>
      </c>
      <c r="AA43" s="44">
        <v>4339.7</v>
      </c>
      <c r="AB43" s="44">
        <v>108</v>
      </c>
    </row>
    <row r="44" spans="2:28" ht="15.75" thickBot="1" x14ac:dyDescent="0.2">
      <c r="B44" s="48"/>
      <c r="C44" s="48"/>
      <c r="D44" s="48"/>
      <c r="E44" s="48"/>
      <c r="F44" s="48"/>
      <c r="G44" s="48"/>
      <c r="H44" s="48"/>
      <c r="I44" s="48"/>
      <c r="J44" s="48"/>
      <c r="M44" s="8">
        <f>VLOOKUP(M43,$T$30:$W$64,3,TRUE)</f>
        <v>3.88</v>
      </c>
      <c r="N44" s="8">
        <f>VLOOKUP(M43,$T$30:$W$64,4,TRUE)</f>
        <v>900</v>
      </c>
      <c r="O44" s="8">
        <f t="shared" ref="O44" si="29">VLOOKUP(O43,$T$30:$W$64,3,TRUE)</f>
        <v>4.95</v>
      </c>
      <c r="P44" s="8">
        <f t="shared" ref="P44:R44" si="30">VLOOKUP(O43,$T$30:$W$64,4,TRUE)</f>
        <v>1100</v>
      </c>
      <c r="Q44" s="8">
        <f t="shared" ref="Q44" si="31">VLOOKUP(Q43,$T$30:$W$64,3,TRUE)</f>
        <v>5.48</v>
      </c>
      <c r="R44" s="8">
        <f t="shared" ref="R44" si="32">VLOOKUP(Q43,$T$30:$W$64,4,TRUE)</f>
        <v>1200</v>
      </c>
      <c r="T44" s="40">
        <v>7.71</v>
      </c>
      <c r="U44">
        <v>1600</v>
      </c>
      <c r="V44" s="40">
        <v>8.2799999999999994</v>
      </c>
      <c r="W44">
        <v>1700</v>
      </c>
      <c r="Y44" s="44">
        <v>4339.7</v>
      </c>
      <c r="Z44" s="44">
        <v>108</v>
      </c>
      <c r="AA44" s="44">
        <v>4475</v>
      </c>
      <c r="AB44" s="44">
        <v>107</v>
      </c>
    </row>
    <row r="45" spans="2:28" ht="15.75" thickBot="1" x14ac:dyDescent="0.2">
      <c r="B45" s="48"/>
      <c r="C45" s="48"/>
      <c r="D45" s="48"/>
      <c r="E45" s="48"/>
      <c r="F45" s="48"/>
      <c r="G45" s="48"/>
      <c r="H45" s="48"/>
      <c r="I45" s="48"/>
      <c r="J45" s="48"/>
      <c r="T45" s="40">
        <v>8.2799999999999994</v>
      </c>
      <c r="U45">
        <v>1700</v>
      </c>
      <c r="V45" s="40">
        <v>8.86</v>
      </c>
      <c r="W45">
        <v>1800</v>
      </c>
      <c r="Y45" s="44">
        <v>4475</v>
      </c>
      <c r="Z45" s="44">
        <v>107</v>
      </c>
      <c r="AA45" s="44">
        <v>4615.1000000000004</v>
      </c>
      <c r="AB45" s="44">
        <v>106</v>
      </c>
    </row>
    <row r="46" spans="2:28" ht="15.75" thickBot="1" x14ac:dyDescent="0.2">
      <c r="B46" s="48"/>
      <c r="C46" s="48"/>
      <c r="D46" s="48"/>
      <c r="E46" s="48"/>
      <c r="F46" s="48"/>
      <c r="G46" s="48"/>
      <c r="H46" s="48"/>
      <c r="I46" s="48"/>
      <c r="J46" s="48"/>
      <c r="T46" s="40">
        <v>8.86</v>
      </c>
      <c r="U46">
        <v>1800</v>
      </c>
      <c r="V46" s="40">
        <v>9.44</v>
      </c>
      <c r="W46">
        <v>1900</v>
      </c>
      <c r="Y46" s="44">
        <v>4615.1000000000004</v>
      </c>
      <c r="Z46" s="44">
        <v>106</v>
      </c>
      <c r="AA46" s="44">
        <v>4760.3</v>
      </c>
      <c r="AB46" s="44">
        <v>105</v>
      </c>
    </row>
    <row r="47" spans="2:28" ht="15.75" thickBot="1" x14ac:dyDescent="0.2">
      <c r="B47" s="48"/>
      <c r="C47" s="48"/>
      <c r="D47" s="48"/>
      <c r="E47" s="48"/>
      <c r="F47" s="48"/>
      <c r="G47" s="48"/>
      <c r="H47" s="48"/>
      <c r="I47" s="48"/>
      <c r="J47" s="48"/>
      <c r="T47" s="40">
        <v>9.44</v>
      </c>
      <c r="U47">
        <v>1900</v>
      </c>
      <c r="V47" s="40">
        <v>10.029999999999999</v>
      </c>
      <c r="W47">
        <v>2000</v>
      </c>
      <c r="Y47" s="44">
        <v>4760.3</v>
      </c>
      <c r="Z47" s="44">
        <v>105</v>
      </c>
      <c r="AA47" s="42">
        <v>4910.7</v>
      </c>
      <c r="AB47" s="42">
        <v>104</v>
      </c>
    </row>
    <row r="48" spans="2:28" ht="15.75" thickBot="1" x14ac:dyDescent="0.2">
      <c r="B48" s="48"/>
      <c r="C48" s="48"/>
      <c r="D48" s="48"/>
      <c r="E48" s="48"/>
      <c r="F48" s="48"/>
      <c r="G48" s="48"/>
      <c r="H48" s="48"/>
      <c r="I48" s="48"/>
      <c r="J48" s="48"/>
      <c r="T48" s="40">
        <v>10.029999999999999</v>
      </c>
      <c r="U48">
        <v>2000</v>
      </c>
      <c r="V48" s="40">
        <v>10.63</v>
      </c>
      <c r="W48">
        <v>2100</v>
      </c>
      <c r="Y48" s="42">
        <v>4910.7</v>
      </c>
      <c r="Z48" s="42">
        <v>104</v>
      </c>
      <c r="AA48" s="44">
        <v>5066.6000000000004</v>
      </c>
      <c r="AB48" s="44">
        <v>103</v>
      </c>
    </row>
    <row r="49" spans="20:28" ht="15.75" thickBot="1" x14ac:dyDescent="0.2">
      <c r="T49" s="40">
        <v>10.63</v>
      </c>
      <c r="U49">
        <v>2100</v>
      </c>
      <c r="V49" s="40">
        <v>11.24</v>
      </c>
      <c r="W49">
        <v>2200</v>
      </c>
      <c r="Y49" s="44">
        <v>5066.6000000000004</v>
      </c>
      <c r="Z49" s="44">
        <v>103</v>
      </c>
      <c r="AA49" s="44">
        <v>5228.1000000000004</v>
      </c>
      <c r="AB49" s="44">
        <v>102</v>
      </c>
    </row>
    <row r="50" spans="20:28" ht="15.75" thickBot="1" x14ac:dyDescent="0.2">
      <c r="T50" s="40">
        <v>11.24</v>
      </c>
      <c r="U50">
        <v>2200</v>
      </c>
      <c r="V50" s="40">
        <v>11.84</v>
      </c>
      <c r="W50">
        <v>2300</v>
      </c>
      <c r="Y50" s="44">
        <v>5228.1000000000004</v>
      </c>
      <c r="Z50" s="44">
        <v>102</v>
      </c>
      <c r="AA50" s="42">
        <v>5395.6</v>
      </c>
      <c r="AB50" s="42">
        <v>101</v>
      </c>
    </row>
    <row r="51" spans="20:28" ht="15.75" thickBot="1" x14ac:dyDescent="0.2">
      <c r="T51" s="40">
        <v>11.84</v>
      </c>
      <c r="U51">
        <v>2300</v>
      </c>
      <c r="V51" s="40">
        <v>12.46</v>
      </c>
      <c r="W51">
        <v>2400</v>
      </c>
      <c r="Y51" s="42">
        <v>5395.6</v>
      </c>
      <c r="Z51" s="42">
        <v>101</v>
      </c>
      <c r="AA51" s="44">
        <v>5569.3</v>
      </c>
      <c r="AB51" s="44">
        <v>100</v>
      </c>
    </row>
    <row r="52" spans="20:28" ht="15.75" thickBot="1" x14ac:dyDescent="0.2">
      <c r="T52" s="40">
        <v>12.46</v>
      </c>
      <c r="U52">
        <v>2400</v>
      </c>
      <c r="V52" s="40">
        <v>13.08</v>
      </c>
      <c r="W52">
        <v>2500</v>
      </c>
      <c r="Y52" s="44">
        <v>5569.3</v>
      </c>
      <c r="Z52" s="44">
        <v>100</v>
      </c>
      <c r="AA52" s="44">
        <v>5749.3</v>
      </c>
      <c r="AB52" s="44">
        <v>99</v>
      </c>
    </row>
    <row r="53" spans="20:28" ht="15.75" thickBot="1" x14ac:dyDescent="0.2">
      <c r="T53" s="40">
        <v>13.08</v>
      </c>
      <c r="U53">
        <v>2500</v>
      </c>
      <c r="V53" s="40">
        <v>13.72</v>
      </c>
      <c r="W53">
        <v>2600</v>
      </c>
      <c r="Y53" s="44">
        <v>5749.3</v>
      </c>
      <c r="Z53" s="44">
        <v>99</v>
      </c>
      <c r="AA53" s="44">
        <v>5936.1</v>
      </c>
      <c r="AB53" s="44">
        <v>98</v>
      </c>
    </row>
    <row r="54" spans="20:28" ht="15.75" thickBot="1" x14ac:dyDescent="0.2">
      <c r="T54" s="40">
        <v>13.72</v>
      </c>
      <c r="U54">
        <v>2600</v>
      </c>
      <c r="V54" s="40">
        <v>14.34</v>
      </c>
      <c r="W54">
        <v>2700</v>
      </c>
      <c r="Y54" s="44">
        <v>5936.1</v>
      </c>
      <c r="Z54" s="44">
        <v>98</v>
      </c>
      <c r="AA54" s="44">
        <v>6129.8</v>
      </c>
      <c r="AB54" s="44">
        <v>97</v>
      </c>
    </row>
    <row r="55" spans="20:28" ht="15.75" thickBot="1" x14ac:dyDescent="0.2">
      <c r="T55" s="40">
        <v>14.34</v>
      </c>
      <c r="U55">
        <v>2700</v>
      </c>
      <c r="V55" s="40">
        <v>14.99</v>
      </c>
      <c r="W55">
        <v>2800</v>
      </c>
      <c r="Y55" s="44">
        <v>6129.8</v>
      </c>
      <c r="Z55" s="44">
        <v>97</v>
      </c>
      <c r="AA55" s="44">
        <v>6330.8</v>
      </c>
      <c r="AB55" s="44">
        <v>96</v>
      </c>
    </row>
    <row r="56" spans="20:28" ht="15.75" thickBot="1" x14ac:dyDescent="0.2">
      <c r="T56" s="40">
        <v>14.99</v>
      </c>
      <c r="U56">
        <v>2800</v>
      </c>
      <c r="V56" s="40">
        <v>15.63</v>
      </c>
      <c r="W56">
        <v>2900</v>
      </c>
      <c r="Y56" s="44">
        <v>6330.8</v>
      </c>
      <c r="Z56" s="44">
        <v>96</v>
      </c>
      <c r="AA56" s="42">
        <v>6539.4</v>
      </c>
      <c r="AB56" s="42">
        <v>95</v>
      </c>
    </row>
    <row r="57" spans="20:28" ht="15.75" thickBot="1" x14ac:dyDescent="0.2">
      <c r="T57" s="40">
        <v>15.63</v>
      </c>
      <c r="U57">
        <v>2900</v>
      </c>
      <c r="V57" s="40">
        <v>16.29</v>
      </c>
      <c r="W57">
        <v>3000</v>
      </c>
      <c r="Y57" s="42">
        <v>6539.4</v>
      </c>
      <c r="Z57" s="42">
        <v>95</v>
      </c>
      <c r="AA57" s="44">
        <v>6755.9</v>
      </c>
      <c r="AB57" s="44">
        <v>94</v>
      </c>
    </row>
    <row r="58" spans="20:28" ht="15.75" thickBot="1" x14ac:dyDescent="0.2">
      <c r="T58" s="40">
        <v>16.29</v>
      </c>
      <c r="U58">
        <v>3000</v>
      </c>
      <c r="V58" s="40">
        <v>16.95</v>
      </c>
      <c r="W58">
        <v>3100</v>
      </c>
      <c r="Y58" s="44">
        <v>6755.9</v>
      </c>
      <c r="Z58" s="44">
        <v>94</v>
      </c>
      <c r="AA58" s="44">
        <v>6980.6</v>
      </c>
      <c r="AB58" s="44">
        <v>93</v>
      </c>
    </row>
    <row r="59" spans="20:28" ht="15.75" thickBot="1" x14ac:dyDescent="0.2">
      <c r="T59" s="40">
        <v>16.95</v>
      </c>
      <c r="U59">
        <v>3100</v>
      </c>
      <c r="V59" s="40">
        <v>17.62</v>
      </c>
      <c r="W59">
        <v>3200</v>
      </c>
      <c r="Y59" s="44">
        <v>6980.6</v>
      </c>
      <c r="Z59" s="44">
        <v>93</v>
      </c>
      <c r="AA59" s="44">
        <v>7214</v>
      </c>
      <c r="AB59" s="44">
        <v>92</v>
      </c>
    </row>
    <row r="60" spans="20:28" ht="15.75" thickBot="1" x14ac:dyDescent="0.2">
      <c r="T60" s="40">
        <v>17.62</v>
      </c>
      <c r="U60">
        <v>3200</v>
      </c>
      <c r="V60" s="40">
        <v>18.28</v>
      </c>
      <c r="W60">
        <v>3300</v>
      </c>
      <c r="Y60" s="44">
        <v>7214</v>
      </c>
      <c r="Z60" s="44">
        <v>92</v>
      </c>
      <c r="AA60" s="44">
        <v>7456.2</v>
      </c>
      <c r="AB60" s="44">
        <v>91</v>
      </c>
    </row>
    <row r="61" spans="20:28" ht="15.75" thickBot="1" x14ac:dyDescent="0.2">
      <c r="T61" s="40">
        <v>18.28</v>
      </c>
      <c r="U61">
        <v>3300</v>
      </c>
      <c r="V61" s="40">
        <v>18.97</v>
      </c>
      <c r="W61">
        <v>3400</v>
      </c>
      <c r="Y61" s="44">
        <v>7456.2</v>
      </c>
      <c r="Z61" s="44">
        <v>91</v>
      </c>
      <c r="AA61" s="42">
        <v>7707.7</v>
      </c>
      <c r="AB61" s="42">
        <v>90</v>
      </c>
    </row>
    <row r="62" spans="20:28" ht="15.75" thickBot="1" x14ac:dyDescent="0.2">
      <c r="T62" s="40">
        <v>18.97</v>
      </c>
      <c r="U62">
        <v>3400</v>
      </c>
      <c r="V62" s="40">
        <v>19.66</v>
      </c>
      <c r="W62">
        <v>3500</v>
      </c>
      <c r="Y62" s="42">
        <v>7707.7</v>
      </c>
      <c r="Z62" s="42">
        <v>90</v>
      </c>
      <c r="AA62" s="44">
        <v>7969.1</v>
      </c>
      <c r="AB62" s="44">
        <v>89</v>
      </c>
    </row>
    <row r="63" spans="20:28" ht="15.75" thickBot="1" x14ac:dyDescent="0.2">
      <c r="T63" s="40">
        <v>19.66</v>
      </c>
      <c r="U63">
        <v>3500</v>
      </c>
      <c r="V63" s="40">
        <v>26.35</v>
      </c>
      <c r="W63">
        <v>3600</v>
      </c>
      <c r="Y63" s="44">
        <v>7969.1</v>
      </c>
      <c r="Z63" s="44">
        <v>89</v>
      </c>
      <c r="AA63" s="44">
        <v>8240.6</v>
      </c>
      <c r="AB63" s="44">
        <v>88</v>
      </c>
    </row>
    <row r="64" spans="20:28" ht="15.75" thickBot="1" x14ac:dyDescent="0.2">
      <c r="T64" s="40">
        <v>26.35</v>
      </c>
      <c r="U64">
        <v>3600</v>
      </c>
      <c r="Y64" s="44">
        <v>8240.6</v>
      </c>
      <c r="Z64" s="44">
        <v>88</v>
      </c>
      <c r="AA64" s="44">
        <v>8522.7000000000007</v>
      </c>
      <c r="AB64" s="44">
        <v>87</v>
      </c>
    </row>
    <row r="65" spans="20:28" ht="15.75" thickBot="1" x14ac:dyDescent="0.2">
      <c r="T65" s="40"/>
      <c r="Y65" s="44">
        <v>8522.7000000000007</v>
      </c>
      <c r="Z65" s="44">
        <v>87</v>
      </c>
      <c r="AA65" s="44">
        <v>8816</v>
      </c>
      <c r="AB65" s="44">
        <v>86</v>
      </c>
    </row>
    <row r="66" spans="20:28" ht="15.75" thickBot="1" x14ac:dyDescent="0.2">
      <c r="Y66" s="44">
        <v>8816</v>
      </c>
      <c r="Z66" s="44">
        <v>86</v>
      </c>
      <c r="AA66" s="44">
        <v>9120.7999999999993</v>
      </c>
      <c r="AB66" s="44">
        <v>85</v>
      </c>
    </row>
    <row r="67" spans="20:28" ht="15.75" thickBot="1" x14ac:dyDescent="0.2">
      <c r="Y67" s="44">
        <v>9120.7999999999993</v>
      </c>
      <c r="Z67" s="44">
        <v>85</v>
      </c>
      <c r="AA67" s="44">
        <v>9437.7000000000007</v>
      </c>
      <c r="AB67" s="44">
        <v>84</v>
      </c>
    </row>
    <row r="68" spans="20:28" ht="15.75" thickBot="1" x14ac:dyDescent="0.2">
      <c r="Y68" s="44">
        <v>9437.7000000000007</v>
      </c>
      <c r="Z68" s="44">
        <v>84</v>
      </c>
      <c r="AA68" s="44">
        <v>9767.2000000000007</v>
      </c>
      <c r="AB68" s="44">
        <v>83</v>
      </c>
    </row>
    <row r="69" spans="20:28" ht="15.75" thickBot="1" x14ac:dyDescent="0.2">
      <c r="Y69" s="44">
        <v>9767.2000000000007</v>
      </c>
      <c r="Z69" s="44">
        <v>83</v>
      </c>
      <c r="AA69" s="44">
        <v>10110</v>
      </c>
      <c r="AB69" s="44">
        <v>82</v>
      </c>
    </row>
    <row r="70" spans="20:28" ht="15.75" thickBot="1" x14ac:dyDescent="0.2">
      <c r="Y70" s="44">
        <v>10110</v>
      </c>
      <c r="Z70" s="44">
        <v>82</v>
      </c>
      <c r="AA70" s="44">
        <v>10467</v>
      </c>
      <c r="AB70" s="44">
        <v>81</v>
      </c>
    </row>
    <row r="71" spans="20:28" ht="15.75" thickBot="1" x14ac:dyDescent="0.2">
      <c r="Y71" s="44">
        <v>10467</v>
      </c>
      <c r="Z71" s="44">
        <v>81</v>
      </c>
      <c r="AA71" s="42">
        <v>10837</v>
      </c>
      <c r="AB71" s="42">
        <v>80</v>
      </c>
    </row>
    <row r="72" spans="20:28" ht="15.75" thickBot="1" x14ac:dyDescent="0.2">
      <c r="Y72" s="42">
        <v>10837</v>
      </c>
      <c r="Z72" s="42">
        <v>80</v>
      </c>
      <c r="AA72" s="44">
        <v>11223</v>
      </c>
      <c r="AB72" s="44">
        <v>79</v>
      </c>
    </row>
    <row r="73" spans="20:28" ht="15.75" thickBot="1" x14ac:dyDescent="0.2">
      <c r="Y73" s="44">
        <v>11223</v>
      </c>
      <c r="Z73" s="44">
        <v>79</v>
      </c>
      <c r="AA73" s="44">
        <v>11625</v>
      </c>
      <c r="AB73" s="44">
        <v>78</v>
      </c>
    </row>
    <row r="74" spans="20:28" ht="15.75" thickBot="1" x14ac:dyDescent="0.2">
      <c r="Y74" s="44">
        <v>11625</v>
      </c>
      <c r="Z74" s="44">
        <v>78</v>
      </c>
      <c r="AA74" s="42">
        <v>12043</v>
      </c>
      <c r="AB74" s="42">
        <v>77</v>
      </c>
    </row>
    <row r="75" spans="20:28" ht="15.75" thickBot="1" x14ac:dyDescent="0.2">
      <c r="Y75" s="42">
        <v>12043</v>
      </c>
      <c r="Z75" s="42">
        <v>77</v>
      </c>
      <c r="AA75" s="44">
        <v>12479</v>
      </c>
      <c r="AB75" s="44">
        <v>76</v>
      </c>
    </row>
    <row r="76" spans="20:28" ht="15.75" thickBot="1" x14ac:dyDescent="0.2">
      <c r="Y76" s="44">
        <v>12479</v>
      </c>
      <c r="Z76" s="44">
        <v>76</v>
      </c>
      <c r="AA76" s="44">
        <v>12932</v>
      </c>
      <c r="AB76" s="44">
        <v>75</v>
      </c>
    </row>
    <row r="77" spans="20:28" ht="15.75" thickBot="1" x14ac:dyDescent="0.2">
      <c r="Y77" s="44">
        <v>12932</v>
      </c>
      <c r="Z77" s="44">
        <v>75</v>
      </c>
      <c r="AA77" s="44">
        <v>13405</v>
      </c>
      <c r="AB77" s="44">
        <v>74</v>
      </c>
    </row>
    <row r="78" spans="20:28" ht="15.75" thickBot="1" x14ac:dyDescent="0.2">
      <c r="Y78" s="44">
        <v>13405</v>
      </c>
      <c r="Z78" s="44">
        <v>74</v>
      </c>
      <c r="AA78" s="44">
        <v>13897</v>
      </c>
      <c r="AB78" s="44">
        <v>73</v>
      </c>
    </row>
    <row r="79" spans="20:28" ht="15.75" thickBot="1" x14ac:dyDescent="0.2">
      <c r="Y79" s="44">
        <v>13897</v>
      </c>
      <c r="Z79" s="44">
        <v>73</v>
      </c>
      <c r="AA79" s="44">
        <v>14410</v>
      </c>
      <c r="AB79" s="44">
        <v>72</v>
      </c>
    </row>
    <row r="80" spans="20:28" ht="15.75" thickBot="1" x14ac:dyDescent="0.2">
      <c r="Y80" s="44">
        <v>14410</v>
      </c>
      <c r="Z80" s="44">
        <v>72</v>
      </c>
      <c r="AA80" s="42">
        <v>14945</v>
      </c>
      <c r="AB80" s="42">
        <v>71</v>
      </c>
    </row>
    <row r="81" spans="25:28" ht="15.75" thickBot="1" x14ac:dyDescent="0.2">
      <c r="Y81" s="42">
        <v>14945</v>
      </c>
      <c r="Z81" s="42">
        <v>71</v>
      </c>
      <c r="AA81" s="44">
        <v>15502</v>
      </c>
      <c r="AB81" s="44">
        <v>70</v>
      </c>
    </row>
    <row r="82" spans="25:28" ht="15.75" thickBot="1" x14ac:dyDescent="0.2">
      <c r="Y82" s="44">
        <v>15502</v>
      </c>
      <c r="Z82" s="44">
        <v>70</v>
      </c>
      <c r="AA82" s="44">
        <v>16083</v>
      </c>
      <c r="AB82" s="44">
        <v>69</v>
      </c>
    </row>
    <row r="83" spans="25:28" ht="15.75" thickBot="1" x14ac:dyDescent="0.2">
      <c r="Y83" s="44">
        <v>16083</v>
      </c>
      <c r="Z83" s="44">
        <v>69</v>
      </c>
      <c r="AA83" s="44">
        <v>16689</v>
      </c>
      <c r="AB83" s="44">
        <v>68</v>
      </c>
    </row>
    <row r="84" spans="25:28" ht="15.75" thickBot="1" x14ac:dyDescent="0.2">
      <c r="Y84" s="44">
        <v>16689</v>
      </c>
      <c r="Z84" s="44">
        <v>68</v>
      </c>
      <c r="AA84" s="44">
        <v>17321</v>
      </c>
      <c r="AB84" s="44">
        <v>67</v>
      </c>
    </row>
    <row r="85" spans="25:28" ht="15.75" thickBot="1" x14ac:dyDescent="0.2">
      <c r="Y85" s="44">
        <v>17321</v>
      </c>
      <c r="Z85" s="44">
        <v>67</v>
      </c>
      <c r="AA85" s="42">
        <v>17980</v>
      </c>
      <c r="AB85" s="42">
        <v>66</v>
      </c>
    </row>
    <row r="86" spans="25:28" ht="15.75" thickBot="1" x14ac:dyDescent="0.2">
      <c r="Y86" s="42">
        <v>17980</v>
      </c>
      <c r="Z86" s="42">
        <v>66</v>
      </c>
      <c r="AA86" s="44">
        <v>18668</v>
      </c>
      <c r="AB86" s="44">
        <v>65</v>
      </c>
    </row>
    <row r="87" spans="25:28" ht="15.75" thickBot="1" x14ac:dyDescent="0.2">
      <c r="Y87" s="44">
        <v>18668</v>
      </c>
      <c r="Z87" s="44">
        <v>65</v>
      </c>
      <c r="AA87" s="44">
        <v>19386</v>
      </c>
      <c r="AB87" s="44">
        <v>64</v>
      </c>
    </row>
    <row r="88" spans="25:28" ht="15.75" thickBot="1" x14ac:dyDescent="0.2">
      <c r="Y88" s="44">
        <v>19386</v>
      </c>
      <c r="Z88" s="44">
        <v>64</v>
      </c>
      <c r="AA88" s="44">
        <v>20136</v>
      </c>
      <c r="AB88" s="44">
        <v>63</v>
      </c>
    </row>
    <row r="89" spans="25:28" ht="15.75" thickBot="1" x14ac:dyDescent="0.2">
      <c r="Y89" s="44">
        <v>20136</v>
      </c>
      <c r="Z89" s="44">
        <v>63</v>
      </c>
      <c r="AA89" s="44">
        <v>20919</v>
      </c>
      <c r="AB89" s="44">
        <v>62</v>
      </c>
    </row>
    <row r="90" spans="25:28" ht="15.75" thickBot="1" x14ac:dyDescent="0.2">
      <c r="Y90" s="44">
        <v>20919</v>
      </c>
      <c r="Z90" s="44">
        <v>62</v>
      </c>
      <c r="AA90" s="44">
        <v>21736</v>
      </c>
      <c r="AB90" s="44">
        <v>61</v>
      </c>
    </row>
    <row r="91" spans="25:28" ht="15.75" thickBot="1" x14ac:dyDescent="0.2">
      <c r="Y91" s="44">
        <v>21736</v>
      </c>
      <c r="Z91" s="44">
        <v>61</v>
      </c>
      <c r="AA91" s="44">
        <v>22590</v>
      </c>
      <c r="AB91" s="44">
        <v>60</v>
      </c>
    </row>
    <row r="92" spans="25:28" ht="15.75" thickBot="1" x14ac:dyDescent="0.2">
      <c r="Y92" s="44">
        <v>22590</v>
      </c>
      <c r="Z92" s="44">
        <v>60</v>
      </c>
      <c r="AA92" s="44">
        <v>23483</v>
      </c>
      <c r="AB92" s="44">
        <v>59</v>
      </c>
    </row>
    <row r="93" spans="25:28" ht="15.75" thickBot="1" x14ac:dyDescent="0.2">
      <c r="Y93" s="44">
        <v>23483</v>
      </c>
      <c r="Z93" s="44">
        <v>59</v>
      </c>
      <c r="AA93" s="44">
        <v>24415</v>
      </c>
      <c r="AB93" s="44">
        <v>58</v>
      </c>
    </row>
    <row r="94" spans="25:28" ht="15.75" thickBot="1" x14ac:dyDescent="0.2">
      <c r="Y94" s="44">
        <v>24415</v>
      </c>
      <c r="Z94" s="44">
        <v>58</v>
      </c>
      <c r="AA94" s="44">
        <v>25390</v>
      </c>
      <c r="AB94" s="44">
        <v>57</v>
      </c>
    </row>
    <row r="95" spans="25:28" ht="15.75" thickBot="1" x14ac:dyDescent="0.2">
      <c r="Y95" s="44">
        <v>25390</v>
      </c>
      <c r="Z95" s="44">
        <v>57</v>
      </c>
      <c r="AA95" s="42">
        <v>26409</v>
      </c>
      <c r="AB95" s="42">
        <v>56</v>
      </c>
    </row>
    <row r="96" spans="25:28" ht="15.75" thickBot="1" x14ac:dyDescent="0.2">
      <c r="Y96" s="42">
        <v>26409</v>
      </c>
      <c r="Z96" s="42">
        <v>56</v>
      </c>
      <c r="AA96" s="44">
        <v>27475</v>
      </c>
      <c r="AB96" s="44">
        <v>55</v>
      </c>
    </row>
    <row r="97" spans="25:28" ht="15.75" thickBot="1" x14ac:dyDescent="0.2">
      <c r="Y97" s="44">
        <v>27475</v>
      </c>
      <c r="Z97" s="44">
        <v>55</v>
      </c>
      <c r="AA97" s="44">
        <v>28590</v>
      </c>
      <c r="AB97" s="44">
        <v>54</v>
      </c>
    </row>
    <row r="98" spans="25:28" ht="15.75" thickBot="1" x14ac:dyDescent="0.2">
      <c r="Y98" s="44">
        <v>28590</v>
      </c>
      <c r="Z98" s="44">
        <v>54</v>
      </c>
      <c r="AA98" s="42">
        <v>29756</v>
      </c>
      <c r="AB98" s="42">
        <v>53</v>
      </c>
    </row>
    <row r="99" spans="25:28" ht="15.75" thickBot="1" x14ac:dyDescent="0.2">
      <c r="Y99" s="42">
        <v>29756</v>
      </c>
      <c r="Z99" s="42">
        <v>53</v>
      </c>
      <c r="AA99" s="44">
        <v>30976</v>
      </c>
      <c r="AB99" s="44">
        <v>52</v>
      </c>
    </row>
    <row r="100" spans="25:28" ht="15.75" thickBot="1" x14ac:dyDescent="0.2">
      <c r="Y100" s="44">
        <v>30976</v>
      </c>
      <c r="Z100" s="44">
        <v>52</v>
      </c>
      <c r="AA100" s="44">
        <v>32253</v>
      </c>
      <c r="AB100" s="44">
        <v>51</v>
      </c>
    </row>
    <row r="101" spans="25:28" ht="15.75" thickBot="1" x14ac:dyDescent="0.2">
      <c r="Y101" s="44">
        <v>32253</v>
      </c>
      <c r="Z101" s="44">
        <v>51</v>
      </c>
      <c r="AA101" s="44">
        <v>33591</v>
      </c>
      <c r="AB101" s="44">
        <v>50</v>
      </c>
    </row>
    <row r="102" spans="25:28" ht="15.75" thickBot="1" x14ac:dyDescent="0.2">
      <c r="Y102" s="44">
        <v>33591</v>
      </c>
      <c r="Z102" s="44">
        <v>50</v>
      </c>
      <c r="AA102" s="44">
        <v>34991</v>
      </c>
      <c r="AB102" s="44">
        <v>49</v>
      </c>
    </row>
    <row r="103" spans="25:28" ht="15.75" thickBot="1" x14ac:dyDescent="0.2">
      <c r="Y103" s="44">
        <v>34991</v>
      </c>
      <c r="Z103" s="44">
        <v>49</v>
      </c>
      <c r="AA103" s="44">
        <v>36458</v>
      </c>
      <c r="AB103" s="44">
        <v>48</v>
      </c>
    </row>
    <row r="104" spans="25:28" ht="15.75" thickBot="1" x14ac:dyDescent="0.2">
      <c r="Y104" s="44">
        <v>36458</v>
      </c>
      <c r="Z104" s="44">
        <v>48</v>
      </c>
      <c r="AA104" s="42">
        <v>37995</v>
      </c>
      <c r="AB104" s="42">
        <v>47</v>
      </c>
    </row>
    <row r="105" spans="25:28" ht="15.75" thickBot="1" x14ac:dyDescent="0.2">
      <c r="Y105" s="42">
        <v>37995</v>
      </c>
      <c r="Z105" s="42">
        <v>47</v>
      </c>
      <c r="AA105" s="44">
        <v>39605</v>
      </c>
      <c r="AB105" s="44">
        <v>46</v>
      </c>
    </row>
    <row r="106" spans="25:28" ht="15.75" thickBot="1" x14ac:dyDescent="0.2">
      <c r="Y106" s="44">
        <v>39605</v>
      </c>
      <c r="Z106" s="44">
        <v>46</v>
      </c>
      <c r="AA106" s="44">
        <v>41292</v>
      </c>
      <c r="AB106" s="44">
        <v>45</v>
      </c>
    </row>
    <row r="107" spans="25:28" ht="15.75" thickBot="1" x14ac:dyDescent="0.2">
      <c r="Y107" s="44">
        <v>41292</v>
      </c>
      <c r="Z107" s="44">
        <v>45</v>
      </c>
      <c r="AA107" s="44">
        <v>43062</v>
      </c>
      <c r="AB107" s="44">
        <v>44</v>
      </c>
    </row>
    <row r="108" spans="25:28" ht="15.75" thickBot="1" x14ac:dyDescent="0.2">
      <c r="Y108" s="44">
        <v>43062</v>
      </c>
      <c r="Z108" s="44">
        <v>44</v>
      </c>
      <c r="AA108" s="44">
        <v>44917</v>
      </c>
      <c r="AB108" s="44">
        <v>43</v>
      </c>
    </row>
    <row r="109" spans="25:28" ht="15.75" thickBot="1" x14ac:dyDescent="0.2">
      <c r="Y109" s="44">
        <v>44917</v>
      </c>
      <c r="Z109" s="44">
        <v>43</v>
      </c>
      <c r="AA109" s="42">
        <v>46863</v>
      </c>
      <c r="AB109" s="42">
        <v>42</v>
      </c>
    </row>
    <row r="110" spans="25:28" ht="15.75" thickBot="1" x14ac:dyDescent="0.2">
      <c r="Y110" s="42">
        <v>46863</v>
      </c>
      <c r="Z110" s="42">
        <v>42</v>
      </c>
      <c r="AA110" s="44">
        <v>48905</v>
      </c>
      <c r="AB110" s="44">
        <v>41</v>
      </c>
    </row>
    <row r="111" spans="25:28" ht="15.75" thickBot="1" x14ac:dyDescent="0.2">
      <c r="Y111" s="44">
        <v>48905</v>
      </c>
      <c r="Z111" s="44">
        <v>41</v>
      </c>
      <c r="AA111" s="44">
        <v>51048</v>
      </c>
      <c r="AB111" s="44">
        <v>40</v>
      </c>
    </row>
    <row r="112" spans="25:28" ht="15.75" thickBot="1" x14ac:dyDescent="0.2">
      <c r="Y112" s="44">
        <v>51048</v>
      </c>
      <c r="Z112" s="44">
        <v>40</v>
      </c>
      <c r="AA112" s="44">
        <v>53297</v>
      </c>
      <c r="AB112" s="44">
        <v>39</v>
      </c>
    </row>
    <row r="113" spans="25:28" ht="15.75" thickBot="1" x14ac:dyDescent="0.2">
      <c r="Y113" s="44">
        <v>53297</v>
      </c>
      <c r="Z113" s="44">
        <v>39</v>
      </c>
      <c r="AA113" s="44">
        <v>55658</v>
      </c>
      <c r="AB113" s="44">
        <v>38</v>
      </c>
    </row>
    <row r="114" spans="25:28" ht="15.75" thickBot="1" x14ac:dyDescent="0.2">
      <c r="Y114" s="44">
        <v>55658</v>
      </c>
      <c r="Z114" s="44">
        <v>38</v>
      </c>
      <c r="AA114" s="44">
        <v>58138</v>
      </c>
      <c r="AB114" s="44">
        <v>37</v>
      </c>
    </row>
    <row r="115" spans="25:28" ht="15.75" thickBot="1" x14ac:dyDescent="0.2">
      <c r="Y115" s="44">
        <v>58138</v>
      </c>
      <c r="Z115" s="44">
        <v>37</v>
      </c>
      <c r="AA115" s="44">
        <v>60743</v>
      </c>
      <c r="AB115" s="44">
        <v>36</v>
      </c>
    </row>
    <row r="116" spans="25:28" ht="15.75" thickBot="1" x14ac:dyDescent="0.2">
      <c r="Y116" s="44">
        <v>60743</v>
      </c>
      <c r="Z116" s="44">
        <v>36</v>
      </c>
      <c r="AA116" s="44">
        <v>63480</v>
      </c>
      <c r="AB116" s="44">
        <v>35</v>
      </c>
    </row>
    <row r="117" spans="25:28" ht="15.75" thickBot="1" x14ac:dyDescent="0.2">
      <c r="Y117" s="44">
        <v>63480</v>
      </c>
      <c r="Z117" s="44">
        <v>35</v>
      </c>
      <c r="AA117" s="44">
        <v>66356</v>
      </c>
      <c r="AB117" s="44">
        <v>34</v>
      </c>
    </row>
    <row r="118" spans="25:28" ht="15.75" thickBot="1" x14ac:dyDescent="0.2">
      <c r="Y118" s="44">
        <v>66356</v>
      </c>
      <c r="Z118" s="44">
        <v>34</v>
      </c>
      <c r="AA118" s="44">
        <v>69380</v>
      </c>
      <c r="AB118" s="44">
        <v>33</v>
      </c>
    </row>
    <row r="119" spans="25:28" ht="15.75" thickBot="1" x14ac:dyDescent="0.2">
      <c r="Y119" s="44">
        <v>69380</v>
      </c>
      <c r="Z119" s="44">
        <v>33</v>
      </c>
      <c r="AA119" s="42">
        <v>72560</v>
      </c>
      <c r="AB119" s="42">
        <v>32</v>
      </c>
    </row>
    <row r="120" spans="25:28" ht="15.75" thickBot="1" x14ac:dyDescent="0.2">
      <c r="Y120" s="42">
        <v>72560</v>
      </c>
      <c r="Z120" s="42">
        <v>32</v>
      </c>
      <c r="AA120" s="44">
        <v>75903</v>
      </c>
      <c r="AB120" s="44">
        <v>31</v>
      </c>
    </row>
    <row r="121" spans="25:28" ht="15.75" thickBot="1" x14ac:dyDescent="0.2">
      <c r="Y121" s="44">
        <v>75903</v>
      </c>
      <c r="Z121" s="44">
        <v>31</v>
      </c>
      <c r="AA121" s="44">
        <v>79422</v>
      </c>
      <c r="AB121" s="44">
        <v>30</v>
      </c>
    </row>
    <row r="122" spans="25:28" ht="15.75" thickBot="1" x14ac:dyDescent="0.2">
      <c r="Y122" s="44">
        <v>79422</v>
      </c>
      <c r="Z122" s="44">
        <v>30</v>
      </c>
      <c r="AA122" s="42">
        <v>83124</v>
      </c>
      <c r="AB122" s="42">
        <v>29</v>
      </c>
    </row>
    <row r="123" spans="25:28" ht="15.75" thickBot="1" x14ac:dyDescent="0.2">
      <c r="Y123" s="42">
        <v>83124</v>
      </c>
      <c r="Z123" s="42">
        <v>29</v>
      </c>
      <c r="AA123" s="44">
        <v>87022</v>
      </c>
      <c r="AB123" s="44">
        <v>28</v>
      </c>
    </row>
    <row r="124" spans="25:28" ht="15.75" thickBot="1" x14ac:dyDescent="0.2">
      <c r="Y124" s="44">
        <v>87022</v>
      </c>
      <c r="Z124" s="44">
        <v>28</v>
      </c>
      <c r="AA124" s="44">
        <v>91126</v>
      </c>
      <c r="AB124" s="44">
        <v>27</v>
      </c>
    </row>
    <row r="125" spans="25:28" ht="15.75" thickBot="1" x14ac:dyDescent="0.2">
      <c r="Y125" s="44">
        <v>91126</v>
      </c>
      <c r="Z125" s="44">
        <v>27</v>
      </c>
      <c r="AA125" s="44">
        <v>95447</v>
      </c>
      <c r="AB125" s="44">
        <v>26</v>
      </c>
    </row>
    <row r="126" spans="25:28" ht="15.75" thickBot="1" x14ac:dyDescent="0.2">
      <c r="Y126" s="44">
        <v>95447</v>
      </c>
      <c r="Z126" s="44">
        <v>26</v>
      </c>
      <c r="AA126" s="44">
        <v>100000</v>
      </c>
      <c r="AB126" s="44">
        <v>25</v>
      </c>
    </row>
    <row r="127" spans="25:28" ht="15.75" thickBot="1" x14ac:dyDescent="0.2">
      <c r="Y127" s="44">
        <v>100000</v>
      </c>
      <c r="Z127" s="44">
        <v>25</v>
      </c>
      <c r="AA127" s="44">
        <v>104800</v>
      </c>
      <c r="AB127" s="44">
        <v>24</v>
      </c>
    </row>
    <row r="128" spans="25:28" ht="15.75" thickBot="1" x14ac:dyDescent="0.2">
      <c r="Y128" s="44">
        <v>104800</v>
      </c>
      <c r="Z128" s="44">
        <v>24</v>
      </c>
      <c r="AA128" s="42">
        <v>109850</v>
      </c>
      <c r="AB128" s="42">
        <v>23</v>
      </c>
    </row>
    <row r="129" spans="25:28" ht="15.75" thickBot="1" x14ac:dyDescent="0.2">
      <c r="Y129" s="42">
        <v>109850</v>
      </c>
      <c r="Z129" s="42">
        <v>23</v>
      </c>
      <c r="AA129" s="44">
        <v>115190</v>
      </c>
      <c r="AB129" s="44">
        <v>22</v>
      </c>
    </row>
    <row r="130" spans="25:28" ht="15.75" thickBot="1" x14ac:dyDescent="0.2">
      <c r="Y130" s="44">
        <v>115190</v>
      </c>
      <c r="Z130" s="44">
        <v>22</v>
      </c>
      <c r="AA130" s="44">
        <v>120810</v>
      </c>
      <c r="AB130" s="44">
        <v>21</v>
      </c>
    </row>
    <row r="131" spans="25:28" ht="15.75" thickBot="1" x14ac:dyDescent="0.2">
      <c r="Y131" s="44">
        <v>120810</v>
      </c>
      <c r="Z131" s="44">
        <v>21</v>
      </c>
      <c r="AA131" s="44">
        <v>126740</v>
      </c>
      <c r="AB131" s="44">
        <v>20</v>
      </c>
    </row>
    <row r="132" spans="25:28" ht="15.75" thickBot="1" x14ac:dyDescent="0.2">
      <c r="Y132" s="44">
        <v>126740</v>
      </c>
      <c r="Z132" s="44">
        <v>20</v>
      </c>
      <c r="AA132" s="44">
        <v>133000</v>
      </c>
      <c r="AB132" s="44">
        <v>19</v>
      </c>
    </row>
    <row r="133" spans="25:28" ht="15.75" thickBot="1" x14ac:dyDescent="0.2">
      <c r="Y133" s="44">
        <v>133000</v>
      </c>
      <c r="Z133" s="44">
        <v>19</v>
      </c>
      <c r="AA133" s="42">
        <v>139610</v>
      </c>
      <c r="AB133" s="42">
        <v>18</v>
      </c>
    </row>
    <row r="134" spans="25:28" ht="15.75" thickBot="1" x14ac:dyDescent="0.2">
      <c r="Y134" s="42">
        <v>139610</v>
      </c>
      <c r="Z134" s="42">
        <v>18</v>
      </c>
      <c r="AA134" s="44">
        <v>146580</v>
      </c>
      <c r="AB134" s="44">
        <v>17</v>
      </c>
    </row>
    <row r="135" spans="25:28" ht="15.75" thickBot="1" x14ac:dyDescent="0.2">
      <c r="Y135" s="44">
        <v>146580</v>
      </c>
      <c r="Z135" s="44">
        <v>17</v>
      </c>
      <c r="AA135" s="44">
        <v>153950</v>
      </c>
      <c r="AB135" s="44">
        <v>16</v>
      </c>
    </row>
    <row r="136" spans="25:28" ht="15.75" thickBot="1" x14ac:dyDescent="0.2">
      <c r="Y136" s="44">
        <v>153950</v>
      </c>
      <c r="Z136" s="44">
        <v>16</v>
      </c>
      <c r="AA136" s="44">
        <v>161730</v>
      </c>
      <c r="AB136" s="44">
        <v>15</v>
      </c>
    </row>
    <row r="137" spans="25:28" ht="15.75" thickBot="1" x14ac:dyDescent="0.2">
      <c r="Y137" s="44">
        <v>161730</v>
      </c>
      <c r="Z137" s="44">
        <v>15</v>
      </c>
      <c r="AA137" s="44">
        <v>169950</v>
      </c>
      <c r="AB137" s="44">
        <v>14</v>
      </c>
    </row>
    <row r="138" spans="25:28" ht="15.75" thickBot="1" x14ac:dyDescent="0.2">
      <c r="Y138" s="44">
        <v>169950</v>
      </c>
      <c r="Z138" s="44">
        <v>14</v>
      </c>
      <c r="AA138" s="44">
        <v>178650</v>
      </c>
      <c r="AB138" s="44">
        <v>13</v>
      </c>
    </row>
    <row r="139" spans="25:28" ht="15.75" thickBot="1" x14ac:dyDescent="0.2">
      <c r="Y139" s="44">
        <v>178650</v>
      </c>
      <c r="Z139" s="44">
        <v>13</v>
      </c>
      <c r="AA139" s="44">
        <v>187840</v>
      </c>
      <c r="AB139" s="44">
        <v>12</v>
      </c>
    </row>
    <row r="140" spans="25:28" ht="15.75" thickBot="1" x14ac:dyDescent="0.2">
      <c r="Y140" s="44">
        <v>187840</v>
      </c>
      <c r="Z140" s="44">
        <v>12</v>
      </c>
      <c r="AA140" s="44">
        <v>197560</v>
      </c>
      <c r="AB140" s="44">
        <v>11</v>
      </c>
    </row>
    <row r="141" spans="25:28" ht="15.75" thickBot="1" x14ac:dyDescent="0.2">
      <c r="Y141" s="44">
        <v>197560</v>
      </c>
      <c r="Z141" s="44">
        <v>11</v>
      </c>
      <c r="AA141" s="44">
        <v>207850</v>
      </c>
      <c r="AB141" s="44">
        <v>10</v>
      </c>
    </row>
    <row r="142" spans="25:28" ht="15.75" thickBot="1" x14ac:dyDescent="0.2">
      <c r="Y142" s="44">
        <v>207850</v>
      </c>
      <c r="Z142" s="44">
        <v>10</v>
      </c>
    </row>
  </sheetData>
  <mergeCells count="26">
    <mergeCell ref="Q2:R2"/>
    <mergeCell ref="B1:J1"/>
    <mergeCell ref="B2:G2"/>
    <mergeCell ref="I2:J2"/>
    <mergeCell ref="M2:N2"/>
    <mergeCell ref="O2:P2"/>
    <mergeCell ref="B4:C4"/>
    <mergeCell ref="D4:E4"/>
    <mergeCell ref="F4:G4"/>
    <mergeCell ref="B14:J14"/>
    <mergeCell ref="B15:E15"/>
    <mergeCell ref="G15:J15"/>
    <mergeCell ref="D18:D26"/>
    <mergeCell ref="E18:E26"/>
    <mergeCell ref="J18:J26"/>
    <mergeCell ref="B28:J28"/>
    <mergeCell ref="M30:N30"/>
    <mergeCell ref="Q30:R30"/>
    <mergeCell ref="H33:H41"/>
    <mergeCell ref="M35:N35"/>
    <mergeCell ref="O35:P35"/>
    <mergeCell ref="Q35:R35"/>
    <mergeCell ref="M40:N40"/>
    <mergeCell ref="O40:P40"/>
    <mergeCell ref="Q40:R40"/>
    <mergeCell ref="O30:P30"/>
  </mergeCells>
  <phoneticPr fontId="4" type="noConversion"/>
  <pageMargins left="0.7" right="0.7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AC73-7554-455B-AFB4-E2DE1123AA47}">
  <dimension ref="A1:AB142"/>
  <sheetViews>
    <sheetView topLeftCell="A31" zoomScale="112" zoomScaleNormal="112" workbookViewId="0">
      <selection activeCell="B33" sqref="B33:C41"/>
    </sheetView>
  </sheetViews>
  <sheetFormatPr defaultRowHeight="15" x14ac:dyDescent="0.15"/>
  <cols>
    <col min="1" max="1" width="11.57421875" style="10" customWidth="1"/>
    <col min="2" max="10" width="15.43359375" style="10" customWidth="1"/>
    <col min="11" max="12" width="15.43359375" customWidth="1"/>
    <col min="13" max="18" width="11.57421875" customWidth="1"/>
    <col min="19" max="19" width="11.44140625" customWidth="1"/>
  </cols>
  <sheetData>
    <row r="1" spans="1:28" ht="15.75" thickBot="1" x14ac:dyDescent="0.2">
      <c r="A1" s="48"/>
      <c r="B1" s="56" t="s">
        <v>0</v>
      </c>
      <c r="C1" s="56"/>
      <c r="D1" s="56"/>
      <c r="E1" s="56"/>
      <c r="F1" s="56"/>
      <c r="G1" s="56"/>
      <c r="H1" s="56"/>
      <c r="I1" s="56"/>
      <c r="J1" s="56"/>
      <c r="AA1" s="45">
        <v>1331.9</v>
      </c>
      <c r="AB1" s="45">
        <v>150</v>
      </c>
    </row>
    <row r="2" spans="1:28" ht="15.75" thickBot="1" x14ac:dyDescent="0.2">
      <c r="A2" s="48"/>
      <c r="B2" s="59" t="s">
        <v>1</v>
      </c>
      <c r="C2" s="59"/>
      <c r="D2" s="59"/>
      <c r="E2" s="59"/>
      <c r="F2" s="59"/>
      <c r="G2" s="59"/>
      <c r="H2" s="48"/>
      <c r="I2" s="74" t="s">
        <v>2</v>
      </c>
      <c r="J2" s="74"/>
      <c r="K2" s="2"/>
      <c r="L2" s="2"/>
      <c r="M2" s="58" t="s">
        <v>3</v>
      </c>
      <c r="N2" s="58"/>
      <c r="O2" s="66" t="s">
        <v>4</v>
      </c>
      <c r="P2" s="66"/>
      <c r="Q2" s="67" t="s">
        <v>5</v>
      </c>
      <c r="R2" s="67"/>
      <c r="Y2" s="45">
        <v>1331.9</v>
      </c>
      <c r="Z2" s="45">
        <v>150</v>
      </c>
      <c r="AA2" s="41">
        <v>1366.9</v>
      </c>
      <c r="AB2" s="42">
        <v>149</v>
      </c>
    </row>
    <row r="3" spans="1:28" ht="15.75" thickBot="1" x14ac:dyDescent="0.2">
      <c r="A3" s="48"/>
      <c r="B3" s="49"/>
      <c r="C3" s="49"/>
      <c r="D3" s="49"/>
      <c r="E3" s="49"/>
      <c r="F3" s="49"/>
      <c r="G3" s="49"/>
      <c r="H3" s="48"/>
      <c r="I3" s="48"/>
      <c r="J3" s="48"/>
      <c r="M3" s="8" t="s">
        <v>6</v>
      </c>
      <c r="N3" s="8" t="s">
        <v>7</v>
      </c>
      <c r="O3" s="8" t="s">
        <v>6</v>
      </c>
      <c r="P3" s="8" t="s">
        <v>7</v>
      </c>
      <c r="Q3" s="8" t="s">
        <v>6</v>
      </c>
      <c r="R3" s="8" t="s">
        <v>7</v>
      </c>
      <c r="Y3" s="41">
        <v>1366.9</v>
      </c>
      <c r="Z3" s="42">
        <v>149</v>
      </c>
      <c r="AA3" s="43">
        <v>1403</v>
      </c>
      <c r="AB3" s="44">
        <v>148</v>
      </c>
    </row>
    <row r="4" spans="1:28" ht="15.75" thickBot="1" x14ac:dyDescent="0.2">
      <c r="A4" s="48"/>
      <c r="B4" s="60" t="s">
        <v>3</v>
      </c>
      <c r="C4" s="61"/>
      <c r="D4" s="62" t="s">
        <v>4</v>
      </c>
      <c r="E4" s="63"/>
      <c r="F4" s="64" t="s">
        <v>5</v>
      </c>
      <c r="G4" s="65"/>
      <c r="H4" s="48"/>
      <c r="I4" s="13" t="s">
        <v>8</v>
      </c>
      <c r="J4" s="14" t="s">
        <v>9</v>
      </c>
      <c r="M4" s="9">
        <f>VLOOKUP(M5*1000,$Y$2:$Z$142,1,TRUE)</f>
        <v>7456.2</v>
      </c>
      <c r="N4" s="9">
        <f>VLOOKUP(M5*1000,$Y$2:$Z$142,2,TRUE)</f>
        <v>91</v>
      </c>
      <c r="O4" s="9" t="e">
        <f>VLOOKUP(O5*1000,$Y$2:$Z$142,1,TRUE)</f>
        <v>#N/A</v>
      </c>
      <c r="P4" s="9" t="e">
        <f t="shared" ref="P4" si="0">VLOOKUP(O5*1000,$Y$2:$Z$142,2,TRUE)</f>
        <v>#N/A</v>
      </c>
      <c r="Q4" s="9" t="e">
        <f t="shared" ref="Q4" si="1">VLOOKUP(Q5*1000,$Y$2:$Z$142,1,TRUE)</f>
        <v>#N/A</v>
      </c>
      <c r="R4" s="9" t="e">
        <f t="shared" ref="R4" si="2">VLOOKUP(Q5*1000,$Y$2:$Z$142,2,TRUE)</f>
        <v>#N/A</v>
      </c>
      <c r="Y4" s="43">
        <v>1403</v>
      </c>
      <c r="Z4" s="44">
        <v>148</v>
      </c>
      <c r="AA4" s="43">
        <v>1440.2</v>
      </c>
      <c r="AB4" s="44">
        <v>147</v>
      </c>
    </row>
    <row r="5" spans="1:28" ht="15.75" thickBot="1" x14ac:dyDescent="0.2">
      <c r="A5" s="49" t="s">
        <v>10</v>
      </c>
      <c r="B5" s="6" t="s">
        <v>6</v>
      </c>
      <c r="C5" s="52">
        <v>7.7</v>
      </c>
      <c r="D5" s="15" t="s">
        <v>6</v>
      </c>
      <c r="E5" s="16"/>
      <c r="F5" s="17" t="s">
        <v>6</v>
      </c>
      <c r="G5" s="18"/>
      <c r="H5" s="48"/>
      <c r="I5" s="19" t="s">
        <v>11</v>
      </c>
      <c r="J5" s="20"/>
      <c r="M5" s="8">
        <f>C5</f>
        <v>7.7</v>
      </c>
      <c r="N5" s="8">
        <f>N6-((N6-N4)*(M6-M5)/100/(M6-M4))</f>
        <v>90.306163021868784</v>
      </c>
      <c r="O5" s="8">
        <f>E5</f>
        <v>0</v>
      </c>
      <c r="P5" s="8" t="e">
        <f t="shared" ref="P5:R5" si="3">P6-((P6-P4)*(O6-O5)/100/(O6-O4))</f>
        <v>#N/A</v>
      </c>
      <c r="Q5" s="8">
        <f>G5</f>
        <v>0</v>
      </c>
      <c r="R5" s="8" t="e">
        <f t="shared" si="3"/>
        <v>#N/A</v>
      </c>
      <c r="Y5" s="43">
        <v>1440.2</v>
      </c>
      <c r="Z5" s="44">
        <v>147</v>
      </c>
      <c r="AA5" s="43">
        <v>1478.6</v>
      </c>
      <c r="AB5" s="44">
        <v>146</v>
      </c>
    </row>
    <row r="6" spans="1:28" ht="15.75" thickBot="1" x14ac:dyDescent="0.2">
      <c r="A6" s="48"/>
      <c r="B6" s="6" t="s">
        <v>7</v>
      </c>
      <c r="C6" s="52">
        <f>N5</f>
        <v>90.306163021868784</v>
      </c>
      <c r="D6" s="15" t="s">
        <v>7</v>
      </c>
      <c r="E6" s="16" t="e">
        <f t="shared" ref="E6" si="4">P5</f>
        <v>#N/A</v>
      </c>
      <c r="F6" s="17" t="s">
        <v>7</v>
      </c>
      <c r="G6" s="18" t="e">
        <f t="shared" ref="G6" si="5">R5</f>
        <v>#N/A</v>
      </c>
      <c r="H6" s="48"/>
      <c r="I6" s="19" t="s">
        <v>12</v>
      </c>
      <c r="J6" s="20"/>
      <c r="M6" s="9">
        <f>VLOOKUP(M5*1000,$Y$1:$AB$142,3,TRUE)</f>
        <v>7707.7</v>
      </c>
      <c r="N6" s="9">
        <f>VLOOKUP(M5*1000,$Y$1:$AB$142,4,TRUE)</f>
        <v>90</v>
      </c>
      <c r="O6" s="9" t="e">
        <f t="shared" ref="O6" si="6">VLOOKUP(O5*1000,$Y$1:$AB$142,3,TRUE)</f>
        <v>#N/A</v>
      </c>
      <c r="P6" s="9" t="e">
        <f t="shared" ref="P6" si="7">VLOOKUP(O5*1000,$Y$1:$AB$142,4,TRUE)</f>
        <v>#N/A</v>
      </c>
      <c r="Q6" s="9" t="e">
        <f t="shared" ref="Q6" si="8">VLOOKUP(Q5*1000,$Y$1:$AB$142,3,TRUE)</f>
        <v>#N/A</v>
      </c>
      <c r="R6" s="9" t="e">
        <f t="shared" ref="R6" si="9">VLOOKUP(Q5*1000,$Y$1:$AB$142,4,TRUE)</f>
        <v>#N/A</v>
      </c>
      <c r="Y6" s="43">
        <v>1478.6</v>
      </c>
      <c r="Z6" s="44">
        <v>146</v>
      </c>
      <c r="AA6" s="43">
        <v>1518</v>
      </c>
      <c r="AB6" s="44">
        <v>145</v>
      </c>
    </row>
    <row r="7" spans="1:28" ht="15.75" thickBot="1" x14ac:dyDescent="0.2">
      <c r="A7" s="48"/>
      <c r="B7" s="6" t="s">
        <v>13</v>
      </c>
      <c r="C7" s="52"/>
      <c r="D7" s="15" t="s">
        <v>13</v>
      </c>
      <c r="E7" s="16"/>
      <c r="F7" s="17"/>
      <c r="G7" s="18"/>
      <c r="H7" s="48"/>
      <c r="I7" s="21" t="s">
        <v>14</v>
      </c>
      <c r="J7" s="22"/>
      <c r="Y7" s="43">
        <v>1518</v>
      </c>
      <c r="Z7" s="44">
        <v>145</v>
      </c>
      <c r="AA7" s="43">
        <v>1558.7</v>
      </c>
      <c r="AB7" s="44">
        <v>144</v>
      </c>
    </row>
    <row r="8" spans="1:28" ht="15.75" thickBot="1" x14ac:dyDescent="0.2">
      <c r="A8" s="48"/>
      <c r="B8" s="6" t="s">
        <v>15</v>
      </c>
      <c r="C8" s="52" t="s">
        <v>16</v>
      </c>
      <c r="D8" s="15" t="s">
        <v>15</v>
      </c>
      <c r="E8" s="16" t="s">
        <v>16</v>
      </c>
      <c r="F8" s="17" t="s">
        <v>15</v>
      </c>
      <c r="G8" s="18" t="s">
        <v>16</v>
      </c>
      <c r="H8" s="48"/>
      <c r="I8" s="48"/>
      <c r="J8" s="48"/>
      <c r="Y8" s="43">
        <v>1558.7</v>
      </c>
      <c r="Z8" s="44">
        <v>144</v>
      </c>
      <c r="AA8" s="41">
        <v>1600.6</v>
      </c>
      <c r="AB8" s="42">
        <v>143</v>
      </c>
    </row>
    <row r="9" spans="1:28" ht="15.75" thickBot="1" x14ac:dyDescent="0.2">
      <c r="A9" s="49" t="s">
        <v>10</v>
      </c>
      <c r="B9" s="6" t="s">
        <v>17</v>
      </c>
      <c r="C9" s="52"/>
      <c r="D9" s="15" t="s">
        <v>17</v>
      </c>
      <c r="E9" s="16"/>
      <c r="F9" s="17" t="s">
        <v>17</v>
      </c>
      <c r="G9" s="18"/>
      <c r="H9" s="48"/>
      <c r="I9" s="48"/>
      <c r="J9" s="48"/>
      <c r="Y9" s="41">
        <v>1600.6</v>
      </c>
      <c r="Z9" s="42">
        <v>143</v>
      </c>
      <c r="AA9" s="43">
        <v>1643.9</v>
      </c>
      <c r="AB9" s="44">
        <v>142</v>
      </c>
    </row>
    <row r="10" spans="1:28" ht="15.75" thickBot="1" x14ac:dyDescent="0.2">
      <c r="A10" s="49" t="s">
        <v>10</v>
      </c>
      <c r="B10" s="6" t="s">
        <v>18</v>
      </c>
      <c r="C10" s="52"/>
      <c r="D10" s="15" t="s">
        <v>18</v>
      </c>
      <c r="E10" s="16"/>
      <c r="F10" s="17" t="s">
        <v>18</v>
      </c>
      <c r="G10" s="18"/>
      <c r="H10" s="48"/>
      <c r="I10" s="48"/>
      <c r="J10" s="48"/>
      <c r="Y10" s="43">
        <v>1643.9</v>
      </c>
      <c r="Z10" s="44">
        <v>142</v>
      </c>
      <c r="AA10" s="43">
        <v>1688.4</v>
      </c>
      <c r="AB10" s="44">
        <v>141</v>
      </c>
    </row>
    <row r="11" spans="1:28" ht="15.75" thickBot="1" x14ac:dyDescent="0.2">
      <c r="A11" s="49" t="s">
        <v>10</v>
      </c>
      <c r="B11" s="6" t="s">
        <v>19</v>
      </c>
      <c r="C11" s="52"/>
      <c r="D11" s="15" t="s">
        <v>19</v>
      </c>
      <c r="E11" s="16"/>
      <c r="F11" s="17" t="s">
        <v>19</v>
      </c>
      <c r="G11" s="18"/>
      <c r="H11" s="48"/>
      <c r="I11" s="48"/>
      <c r="J11" s="48"/>
      <c r="Y11" s="43">
        <v>1688.4</v>
      </c>
      <c r="Z11" s="44">
        <v>141</v>
      </c>
      <c r="AA11" s="43">
        <v>1734.3</v>
      </c>
      <c r="AB11" s="44">
        <v>140</v>
      </c>
    </row>
    <row r="12" spans="1:28" ht="15.75" thickBot="1" x14ac:dyDescent="0.2">
      <c r="A12" s="49" t="s">
        <v>10</v>
      </c>
      <c r="B12" s="7" t="s">
        <v>20</v>
      </c>
      <c r="C12" s="53"/>
      <c r="D12" s="23" t="s">
        <v>20</v>
      </c>
      <c r="E12" s="24"/>
      <c r="F12" s="25" t="s">
        <v>20</v>
      </c>
      <c r="G12" s="26"/>
      <c r="H12" s="48"/>
      <c r="I12" s="48"/>
      <c r="J12" s="48"/>
      <c r="Y12" s="43">
        <v>1734.3</v>
      </c>
      <c r="Z12" s="44">
        <v>140</v>
      </c>
      <c r="AA12" s="43">
        <v>1781.7</v>
      </c>
      <c r="AB12" s="44">
        <v>139</v>
      </c>
    </row>
    <row r="13" spans="1:28" ht="15.75" thickBot="1" x14ac:dyDescent="0.2">
      <c r="A13" s="48"/>
      <c r="B13" s="48"/>
      <c r="C13" s="48"/>
      <c r="D13" s="48"/>
      <c r="E13" s="48"/>
      <c r="F13" s="48"/>
      <c r="G13" s="48"/>
      <c r="H13" s="48"/>
      <c r="I13" s="48"/>
      <c r="J13" s="48"/>
      <c r="Y13" s="43">
        <v>1781.7</v>
      </c>
      <c r="Z13" s="44">
        <v>139</v>
      </c>
      <c r="AA13" s="41">
        <v>1830.5</v>
      </c>
      <c r="AB13" s="42">
        <v>138</v>
      </c>
    </row>
    <row r="14" spans="1:28" ht="15.75" thickBot="1" x14ac:dyDescent="0.2">
      <c r="A14" s="48"/>
      <c r="B14" s="56" t="s">
        <v>21</v>
      </c>
      <c r="C14" s="56"/>
      <c r="D14" s="56"/>
      <c r="E14" s="56"/>
      <c r="F14" s="56"/>
      <c r="G14" s="56"/>
      <c r="H14" s="56"/>
      <c r="I14" s="56"/>
      <c r="J14" s="56"/>
      <c r="Y14" s="41">
        <v>1830.5</v>
      </c>
      <c r="Z14" s="42">
        <v>138</v>
      </c>
      <c r="AA14" s="43">
        <v>1880.9</v>
      </c>
      <c r="AB14" s="44">
        <v>137</v>
      </c>
    </row>
    <row r="15" spans="1:28" ht="15.75" thickBot="1" x14ac:dyDescent="0.2">
      <c r="A15" s="48"/>
      <c r="B15" s="56" t="s">
        <v>22</v>
      </c>
      <c r="C15" s="56"/>
      <c r="D15" s="56"/>
      <c r="E15" s="56"/>
      <c r="F15" s="48"/>
      <c r="G15" s="56" t="s">
        <v>23</v>
      </c>
      <c r="H15" s="56"/>
      <c r="I15" s="56"/>
      <c r="J15" s="56"/>
      <c r="K15" s="3"/>
      <c r="L15" s="3"/>
      <c r="Y15" s="43">
        <v>1880.9</v>
      </c>
      <c r="Z15" s="44">
        <v>137</v>
      </c>
      <c r="AA15" s="43">
        <v>1932.8</v>
      </c>
      <c r="AB15" s="44">
        <v>136</v>
      </c>
    </row>
    <row r="16" spans="1:28" ht="15.75" thickBot="1" x14ac:dyDescent="0.2">
      <c r="A16" s="48"/>
      <c r="B16" s="48"/>
      <c r="C16" s="49" t="s">
        <v>10</v>
      </c>
      <c r="D16" s="48"/>
      <c r="E16" s="48"/>
      <c r="F16" s="48"/>
      <c r="G16" s="48"/>
      <c r="H16" s="49" t="s">
        <v>10</v>
      </c>
      <c r="I16" s="48"/>
      <c r="J16" s="48"/>
      <c r="K16" s="3"/>
      <c r="L16" s="3"/>
      <c r="Y16" s="43">
        <v>1932.8</v>
      </c>
      <c r="Z16" s="44">
        <v>136</v>
      </c>
      <c r="AA16" s="43">
        <v>1986.4</v>
      </c>
      <c r="AB16" s="44">
        <v>135</v>
      </c>
    </row>
    <row r="17" spans="2:28" ht="15.75" thickBot="1" x14ac:dyDescent="0.2">
      <c r="B17" s="27" t="s">
        <v>24</v>
      </c>
      <c r="C17" s="37" t="s">
        <v>25</v>
      </c>
      <c r="D17" s="28" t="s">
        <v>26</v>
      </c>
      <c r="E17" s="29" t="s">
        <v>27</v>
      </c>
      <c r="F17" s="48"/>
      <c r="G17" s="50" t="s">
        <v>24</v>
      </c>
      <c r="H17" s="11" t="s">
        <v>28</v>
      </c>
      <c r="I17" s="11" t="s">
        <v>29</v>
      </c>
      <c r="J17" s="51" t="s">
        <v>30</v>
      </c>
      <c r="M17" t="s">
        <v>31</v>
      </c>
      <c r="N17" t="s">
        <v>32</v>
      </c>
      <c r="Y17" s="43">
        <v>1986.4</v>
      </c>
      <c r="Z17" s="44">
        <v>135</v>
      </c>
      <c r="AA17" s="43">
        <v>2041.7</v>
      </c>
      <c r="AB17" s="44">
        <v>134</v>
      </c>
    </row>
    <row r="18" spans="2:28" ht="15.75" thickBot="1" x14ac:dyDescent="0.2">
      <c r="B18" s="30">
        <v>5</v>
      </c>
      <c r="C18" s="31"/>
      <c r="D18" s="68" t="e">
        <f>AVERAGE(C18:C26)</f>
        <v>#DIV/0!</v>
      </c>
      <c r="E18" s="71" t="e">
        <f>STDEVA(C18:C26)</f>
        <v>#DIV/0!</v>
      </c>
      <c r="F18" s="48"/>
      <c r="G18" s="6">
        <v>5</v>
      </c>
      <c r="H18" s="5"/>
      <c r="I18" s="5" t="e">
        <f>H18-$D$18</f>
        <v>#DIV/0!</v>
      </c>
      <c r="J18" s="75" t="e">
        <f>SLOPE(N18:N26,M18:M26)</f>
        <v>#DIV/0!</v>
      </c>
      <c r="M18">
        <f>LOG10(G18)</f>
        <v>0.69897000433601886</v>
      </c>
      <c r="N18" t="e">
        <f>LOG10(I18)</f>
        <v>#DIV/0!</v>
      </c>
      <c r="Y18" s="43">
        <v>2041.7</v>
      </c>
      <c r="Z18" s="44">
        <v>134</v>
      </c>
      <c r="AA18" s="43">
        <v>2098.6999999999998</v>
      </c>
      <c r="AB18" s="44">
        <v>133</v>
      </c>
    </row>
    <row r="19" spans="2:28" ht="15.75" thickBot="1" x14ac:dyDescent="0.2">
      <c r="B19" s="30">
        <v>7.5</v>
      </c>
      <c r="C19" s="31"/>
      <c r="D19" s="69"/>
      <c r="E19" s="72"/>
      <c r="F19" s="48"/>
      <c r="G19" s="6">
        <v>7.5</v>
      </c>
      <c r="H19" s="5"/>
      <c r="I19" s="5" t="e">
        <f t="shared" ref="I19:I26" si="10">H19-$D$18</f>
        <v>#DIV/0!</v>
      </c>
      <c r="J19" s="75"/>
      <c r="K19" s="1"/>
      <c r="M19">
        <f t="shared" ref="M19:M26" si="11">LOG10(G19)</f>
        <v>0.87506126339170009</v>
      </c>
      <c r="N19" t="e">
        <f t="shared" ref="N19:N26" si="12">LOG10(I19)</f>
        <v>#DIV/0!</v>
      </c>
      <c r="Y19" s="43">
        <v>2098.6999999999998</v>
      </c>
      <c r="Z19" s="44">
        <v>133</v>
      </c>
      <c r="AA19" s="43">
        <v>2157.6</v>
      </c>
      <c r="AB19" s="44">
        <v>132</v>
      </c>
    </row>
    <row r="20" spans="2:28" ht="15.75" thickBot="1" x14ac:dyDescent="0.2">
      <c r="B20" s="30">
        <v>10</v>
      </c>
      <c r="C20" s="31"/>
      <c r="D20" s="69"/>
      <c r="E20" s="72"/>
      <c r="F20" s="48"/>
      <c r="G20" s="6">
        <v>10</v>
      </c>
      <c r="H20" s="5"/>
      <c r="I20" s="5" t="e">
        <f t="shared" si="10"/>
        <v>#DIV/0!</v>
      </c>
      <c r="J20" s="75"/>
      <c r="M20">
        <f t="shared" si="11"/>
        <v>1</v>
      </c>
      <c r="N20" t="e">
        <f t="shared" si="12"/>
        <v>#DIV/0!</v>
      </c>
      <c r="Y20" s="43">
        <v>2157.6</v>
      </c>
      <c r="Z20" s="44">
        <v>132</v>
      </c>
      <c r="AA20" s="43">
        <v>2218.3000000000002</v>
      </c>
      <c r="AB20" s="44">
        <v>131</v>
      </c>
    </row>
    <row r="21" spans="2:28" ht="15.75" thickBot="1" x14ac:dyDescent="0.2">
      <c r="B21" s="30">
        <v>15</v>
      </c>
      <c r="C21" s="31"/>
      <c r="D21" s="69"/>
      <c r="E21" s="72"/>
      <c r="F21" s="48"/>
      <c r="G21" s="6">
        <v>15</v>
      </c>
      <c r="H21" s="5"/>
      <c r="I21" s="5" t="e">
        <f t="shared" si="10"/>
        <v>#DIV/0!</v>
      </c>
      <c r="J21" s="75"/>
      <c r="K21" s="1"/>
      <c r="M21">
        <f t="shared" si="11"/>
        <v>1.1760912590556813</v>
      </c>
      <c r="N21" t="e">
        <f t="shared" si="12"/>
        <v>#DIV/0!</v>
      </c>
      <c r="Y21" s="43">
        <v>2218.3000000000002</v>
      </c>
      <c r="Z21" s="44">
        <v>131</v>
      </c>
      <c r="AA21" s="43">
        <v>2281</v>
      </c>
      <c r="AB21" s="44">
        <v>130</v>
      </c>
    </row>
    <row r="22" spans="2:28" ht="15.75" thickBot="1" x14ac:dyDescent="0.2">
      <c r="B22" s="30">
        <v>20</v>
      </c>
      <c r="C22" s="31"/>
      <c r="D22" s="69"/>
      <c r="E22" s="72"/>
      <c r="F22" s="48"/>
      <c r="G22" s="6">
        <v>20</v>
      </c>
      <c r="H22" s="5"/>
      <c r="I22" s="5" t="e">
        <f t="shared" si="10"/>
        <v>#DIV/0!</v>
      </c>
      <c r="J22" s="75"/>
      <c r="M22">
        <f t="shared" si="11"/>
        <v>1.3010299956639813</v>
      </c>
      <c r="N22" t="e">
        <f t="shared" si="12"/>
        <v>#DIV/0!</v>
      </c>
      <c r="Y22" s="43">
        <v>2281</v>
      </c>
      <c r="Z22" s="44">
        <v>130</v>
      </c>
      <c r="AA22" s="43">
        <v>2345.8000000000002</v>
      </c>
      <c r="AB22" s="44">
        <v>129</v>
      </c>
    </row>
    <row r="23" spans="2:28" ht="15.75" thickBot="1" x14ac:dyDescent="0.2">
      <c r="B23" s="30">
        <v>25</v>
      </c>
      <c r="C23" s="31"/>
      <c r="D23" s="69"/>
      <c r="E23" s="72"/>
      <c r="F23" s="48"/>
      <c r="G23" s="6">
        <v>25</v>
      </c>
      <c r="H23" s="5"/>
      <c r="I23" s="5" t="e">
        <f t="shared" si="10"/>
        <v>#DIV/0!</v>
      </c>
      <c r="J23" s="75"/>
      <c r="M23">
        <f t="shared" si="11"/>
        <v>1.3979400086720377</v>
      </c>
      <c r="N23" t="e">
        <f t="shared" si="12"/>
        <v>#DIV/0!</v>
      </c>
      <c r="Y23" s="43">
        <v>2345.8000000000002</v>
      </c>
      <c r="Z23" s="44">
        <v>129</v>
      </c>
      <c r="AA23" s="41">
        <v>2412.6</v>
      </c>
      <c r="AB23" s="42">
        <v>128</v>
      </c>
    </row>
    <row r="24" spans="2:28" ht="15.75" thickBot="1" x14ac:dyDescent="0.2">
      <c r="B24" s="30">
        <v>30</v>
      </c>
      <c r="C24" s="31"/>
      <c r="D24" s="69"/>
      <c r="E24" s="72"/>
      <c r="F24" s="48"/>
      <c r="G24" s="6">
        <v>30</v>
      </c>
      <c r="H24" s="5"/>
      <c r="I24" s="5" t="e">
        <f t="shared" si="10"/>
        <v>#DIV/0!</v>
      </c>
      <c r="J24" s="75"/>
      <c r="M24">
        <f t="shared" si="11"/>
        <v>1.4771212547196624</v>
      </c>
      <c r="N24" t="e">
        <f t="shared" si="12"/>
        <v>#DIV/0!</v>
      </c>
      <c r="Y24" s="41">
        <v>2412.6</v>
      </c>
      <c r="Z24" s="42">
        <v>128</v>
      </c>
      <c r="AA24" s="43">
        <v>2481.6999999999998</v>
      </c>
      <c r="AB24" s="44">
        <v>127</v>
      </c>
    </row>
    <row r="25" spans="2:28" ht="15.75" thickBot="1" x14ac:dyDescent="0.2">
      <c r="B25" s="30">
        <v>35</v>
      </c>
      <c r="C25" s="31"/>
      <c r="D25" s="69"/>
      <c r="E25" s="72"/>
      <c r="F25" s="48"/>
      <c r="G25" s="6">
        <v>35</v>
      </c>
      <c r="H25" s="5"/>
      <c r="I25" s="5" t="e">
        <f>H25-$D$18</f>
        <v>#DIV/0!</v>
      </c>
      <c r="J25" s="75"/>
      <c r="M25">
        <f t="shared" si="11"/>
        <v>1.5440680443502757</v>
      </c>
      <c r="N25" t="e">
        <f t="shared" si="12"/>
        <v>#DIV/0!</v>
      </c>
      <c r="Y25" s="43">
        <v>2481.6999999999998</v>
      </c>
      <c r="Z25" s="44">
        <v>127</v>
      </c>
      <c r="AA25" s="43">
        <v>2553</v>
      </c>
      <c r="AB25" s="44">
        <v>126</v>
      </c>
    </row>
    <row r="26" spans="2:28" ht="15.75" thickBot="1" x14ac:dyDescent="0.2">
      <c r="B26" s="32">
        <v>40</v>
      </c>
      <c r="C26" s="33"/>
      <c r="D26" s="70"/>
      <c r="E26" s="73"/>
      <c r="F26" s="48"/>
      <c r="G26" s="7">
        <v>40</v>
      </c>
      <c r="H26" s="34"/>
      <c r="I26" s="34" t="e">
        <f t="shared" si="10"/>
        <v>#DIV/0!</v>
      </c>
      <c r="J26" s="76"/>
      <c r="M26">
        <f t="shared" si="11"/>
        <v>1.6020599913279623</v>
      </c>
      <c r="N26" t="e">
        <f t="shared" si="12"/>
        <v>#DIV/0!</v>
      </c>
      <c r="Y26" s="43">
        <v>2553</v>
      </c>
      <c r="Z26" s="44">
        <v>126</v>
      </c>
      <c r="AA26" s="42">
        <v>2626.6</v>
      </c>
      <c r="AB26" s="42">
        <v>125</v>
      </c>
    </row>
    <row r="27" spans="2:28" ht="15.75" thickBot="1" x14ac:dyDescent="0.2">
      <c r="B27" s="48"/>
      <c r="C27" s="48"/>
      <c r="D27" s="48"/>
      <c r="E27" s="48"/>
      <c r="F27" s="48"/>
      <c r="G27" s="48"/>
      <c r="H27" s="48"/>
      <c r="I27" s="48"/>
      <c r="J27" s="48"/>
      <c r="Y27" s="42">
        <v>2626.6</v>
      </c>
      <c r="Z27" s="42">
        <v>125</v>
      </c>
      <c r="AA27" s="44">
        <v>2702.7</v>
      </c>
      <c r="AB27" s="44">
        <v>124</v>
      </c>
    </row>
    <row r="28" spans="2:28" ht="15.75" thickBot="1" x14ac:dyDescent="0.2">
      <c r="B28" s="56" t="s">
        <v>33</v>
      </c>
      <c r="C28" s="56"/>
      <c r="D28" s="56"/>
      <c r="E28" s="56"/>
      <c r="F28" s="56"/>
      <c r="G28" s="56"/>
      <c r="H28" s="56"/>
      <c r="I28" s="56"/>
      <c r="J28" s="56"/>
      <c r="Y28" s="44">
        <v>2702.7</v>
      </c>
      <c r="Z28" s="44">
        <v>124</v>
      </c>
      <c r="AA28" s="44">
        <v>2781.3</v>
      </c>
      <c r="AB28" s="44">
        <v>123</v>
      </c>
    </row>
    <row r="29" spans="2:28" ht="15.75" thickBot="1" x14ac:dyDescent="0.2">
      <c r="B29" s="48"/>
      <c r="C29" s="48"/>
      <c r="D29" s="48"/>
      <c r="E29" s="49" t="s">
        <v>10</v>
      </c>
      <c r="F29" s="48"/>
      <c r="G29" s="49" t="s">
        <v>10</v>
      </c>
      <c r="H29" s="48"/>
      <c r="I29" s="48"/>
      <c r="J29" s="48"/>
      <c r="T29" s="40" t="s">
        <v>34</v>
      </c>
      <c r="U29" t="s">
        <v>35</v>
      </c>
      <c r="V29" s="40" t="s">
        <v>34</v>
      </c>
      <c r="W29" t="s">
        <v>35</v>
      </c>
      <c r="Y29" s="44">
        <v>2781.3</v>
      </c>
      <c r="Z29" s="44">
        <v>123</v>
      </c>
      <c r="AA29" s="44">
        <v>2862.5</v>
      </c>
      <c r="AB29" s="44">
        <v>122</v>
      </c>
    </row>
    <row r="30" spans="2:28" ht="15.75" thickBot="1" x14ac:dyDescent="0.2">
      <c r="B30" s="12" t="s">
        <v>36</v>
      </c>
      <c r="C30" s="12">
        <f>4.5*10^-3</f>
        <v>4.5000000000000005E-3</v>
      </c>
      <c r="D30" s="36" t="s">
        <v>37</v>
      </c>
      <c r="E30" s="36"/>
      <c r="F30" s="35" t="s">
        <v>38</v>
      </c>
      <c r="G30" s="12"/>
      <c r="H30" s="48"/>
      <c r="I30"/>
      <c r="J30" s="48"/>
      <c r="M30" s="57" t="s">
        <v>39</v>
      </c>
      <c r="N30" s="58"/>
      <c r="O30" s="57" t="s">
        <v>40</v>
      </c>
      <c r="P30" s="58"/>
      <c r="Q30" s="57" t="s">
        <v>41</v>
      </c>
      <c r="R30" s="58"/>
      <c r="T30">
        <v>0</v>
      </c>
      <c r="U30">
        <v>200</v>
      </c>
      <c r="V30" s="40">
        <v>1</v>
      </c>
      <c r="W30">
        <v>300</v>
      </c>
      <c r="Y30" s="44">
        <v>2862.5</v>
      </c>
      <c r="Z30" s="44">
        <v>122</v>
      </c>
      <c r="AA30" s="44">
        <v>2946.5</v>
      </c>
      <c r="AB30" s="44">
        <v>121</v>
      </c>
    </row>
    <row r="31" spans="2:28" ht="15.75" thickBot="1" x14ac:dyDescent="0.2">
      <c r="B31" s="49" t="s">
        <v>10</v>
      </c>
      <c r="C31" s="49" t="s">
        <v>10</v>
      </c>
      <c r="D31" s="49" t="s">
        <v>10</v>
      </c>
      <c r="E31" s="49" t="s">
        <v>42</v>
      </c>
      <c r="F31" s="49" t="s">
        <v>42</v>
      </c>
      <c r="G31" s="49" t="s">
        <v>42</v>
      </c>
      <c r="H31" s="47"/>
      <c r="I31" s="48"/>
      <c r="J31" s="48"/>
      <c r="M31" s="39" t="s">
        <v>43</v>
      </c>
      <c r="N31" s="38" t="s">
        <v>44</v>
      </c>
      <c r="O31" s="39" t="s">
        <v>43</v>
      </c>
      <c r="P31" s="38" t="s">
        <v>44</v>
      </c>
      <c r="Q31" s="39" t="s">
        <v>43</v>
      </c>
      <c r="R31" s="38" t="s">
        <v>44</v>
      </c>
      <c r="T31" s="40">
        <v>1</v>
      </c>
      <c r="U31">
        <v>300</v>
      </c>
      <c r="V31" s="40">
        <v>1.43</v>
      </c>
      <c r="W31">
        <v>400</v>
      </c>
      <c r="Y31" s="44">
        <v>2946.5</v>
      </c>
      <c r="Z31" s="44">
        <v>121</v>
      </c>
      <c r="AA31" s="44">
        <v>3033.3</v>
      </c>
      <c r="AB31" s="44">
        <v>120</v>
      </c>
    </row>
    <row r="32" spans="2:28" ht="15.75" thickBot="1" x14ac:dyDescent="0.2">
      <c r="B32" s="48" t="s">
        <v>45</v>
      </c>
      <c r="C32" s="48" t="s">
        <v>46</v>
      </c>
      <c r="D32" s="48" t="s">
        <v>28</v>
      </c>
      <c r="E32" s="48" t="s">
        <v>47</v>
      </c>
      <c r="F32" s="48" t="s">
        <v>44</v>
      </c>
      <c r="G32" s="48" t="s">
        <v>43</v>
      </c>
      <c r="H32" s="46" t="s">
        <v>30</v>
      </c>
      <c r="I32" s="48" t="s">
        <v>24</v>
      </c>
      <c r="J32" t="s">
        <v>48</v>
      </c>
      <c r="M32" s="8" t="e">
        <f>VLOOKUP(M33,$T$31:$U$64,1)</f>
        <v>#DIV/0!</v>
      </c>
      <c r="N32" s="8" t="e">
        <f>VLOOKUP(M33,$T$31:$U$64,2)</f>
        <v>#DIV/0!</v>
      </c>
      <c r="O32" s="8" t="e">
        <f>VLOOKUP(O33,$T$31:$U$64,1)</f>
        <v>#DIV/0!</v>
      </c>
      <c r="P32" s="8" t="e">
        <f>VLOOKUP(O33,$T$31:$U$64,2)</f>
        <v>#DIV/0!</v>
      </c>
      <c r="Q32" s="8" t="e">
        <f>VLOOKUP(Q33,$T$31:$U$64,1)</f>
        <v>#DIV/0!</v>
      </c>
      <c r="R32" s="8" t="e">
        <f>VLOOKUP(Q33,$T$31:$U$64,2)</f>
        <v>#DIV/0!</v>
      </c>
      <c r="T32" s="40">
        <v>1.43</v>
      </c>
      <c r="U32">
        <v>400</v>
      </c>
      <c r="V32" s="40">
        <v>1.87</v>
      </c>
      <c r="W32">
        <v>500</v>
      </c>
      <c r="Y32" s="44">
        <v>3033.3</v>
      </c>
      <c r="Z32" s="44">
        <v>120</v>
      </c>
      <c r="AA32" s="42">
        <v>3123</v>
      </c>
      <c r="AB32" s="42">
        <v>119</v>
      </c>
    </row>
    <row r="33" spans="2:28" x14ac:dyDescent="0.15">
      <c r="B33" s="48">
        <v>2</v>
      </c>
      <c r="C33" s="54">
        <v>1.24</v>
      </c>
      <c r="D33" s="54">
        <v>0.6431</v>
      </c>
      <c r="E33" s="48">
        <f>B33/C33</f>
        <v>1.6129032258064517</v>
      </c>
      <c r="F33" s="48" t="e">
        <f>N33</f>
        <v>#DIV/0!</v>
      </c>
      <c r="G33" s="48" t="e">
        <f>E33/$G$30</f>
        <v>#DIV/0!</v>
      </c>
      <c r="H33" s="55" t="e">
        <f>SLOPE(J33:J41,I33:I41)</f>
        <v>#DIV/0!</v>
      </c>
      <c r="I33" s="48" t="e">
        <f>LOG10(F33)</f>
        <v>#DIV/0!</v>
      </c>
      <c r="J33">
        <f>LOG10(D33)</f>
        <v>-0.19172149041723216</v>
      </c>
      <c r="M33" s="8" t="e">
        <f>G33</f>
        <v>#DIV/0!</v>
      </c>
      <c r="N33" s="8" t="e">
        <f>N34-((N34-N32)*(M34-M33)/(M34-M32))</f>
        <v>#DIV/0!</v>
      </c>
      <c r="O33" s="8" t="e">
        <f>G34</f>
        <v>#DIV/0!</v>
      </c>
      <c r="P33" s="8" t="e">
        <f t="shared" ref="P33" si="13">P34-((P34-P32)*(O34-O33)/(O34-O32))</f>
        <v>#DIV/0!</v>
      </c>
      <c r="Q33" s="8" t="e">
        <f>G35</f>
        <v>#DIV/0!</v>
      </c>
      <c r="R33" s="8" t="e">
        <f t="shared" ref="R33" si="14">R34-((R34-R32)*(Q34-Q33)/(Q34-Q32))</f>
        <v>#DIV/0!</v>
      </c>
      <c r="T33" s="40">
        <v>1.87</v>
      </c>
      <c r="U33">
        <v>500</v>
      </c>
      <c r="V33" s="40">
        <v>2.34</v>
      </c>
      <c r="W33">
        <v>600</v>
      </c>
      <c r="Y33" s="42">
        <v>3123</v>
      </c>
      <c r="Z33" s="42">
        <v>119</v>
      </c>
      <c r="AA33" s="44">
        <v>3215.8</v>
      </c>
      <c r="AB33" s="44">
        <v>118</v>
      </c>
    </row>
    <row r="34" spans="2:28" x14ac:dyDescent="0.15">
      <c r="B34" s="48">
        <v>3</v>
      </c>
      <c r="C34" s="54">
        <v>1.48</v>
      </c>
      <c r="D34" s="54">
        <v>1.7714000000000001</v>
      </c>
      <c r="E34" s="48">
        <f t="shared" ref="E34:E41" si="15">B34/C34</f>
        <v>2.0270270270270272</v>
      </c>
      <c r="F34" s="48" t="e">
        <f>P33</f>
        <v>#DIV/0!</v>
      </c>
      <c r="G34" s="48" t="e">
        <f>E34/$G$30</f>
        <v>#DIV/0!</v>
      </c>
      <c r="H34" s="56"/>
      <c r="I34" s="48" t="e">
        <f>LOG10(F34)</f>
        <v>#DIV/0!</v>
      </c>
      <c r="J34">
        <f>LOG10(D34)</f>
        <v>0.24831664034177961</v>
      </c>
      <c r="M34" s="8" t="e">
        <f>VLOOKUP(M33,$T$30:$W$64,3,TRUE)</f>
        <v>#DIV/0!</v>
      </c>
      <c r="N34" s="8" t="e">
        <f>VLOOKUP(M33,$T$30:$W$64,4,TRUE)</f>
        <v>#DIV/0!</v>
      </c>
      <c r="O34" s="8" t="e">
        <f t="shared" ref="O34" si="16">VLOOKUP(O33,$T$30:$W$64,3,TRUE)</f>
        <v>#DIV/0!</v>
      </c>
      <c r="P34" s="8" t="e">
        <f t="shared" ref="P34:R34" si="17">VLOOKUP(O33,$T$30:$W$64,4,TRUE)</f>
        <v>#DIV/0!</v>
      </c>
      <c r="Q34" s="8" t="e">
        <f t="shared" ref="Q34" si="18">VLOOKUP(Q33,$T$30:$W$64,3,TRUE)</f>
        <v>#DIV/0!</v>
      </c>
      <c r="R34" s="8" t="e">
        <f t="shared" ref="R34" si="19">VLOOKUP(Q33,$T$30:$W$64,4,TRUE)</f>
        <v>#DIV/0!</v>
      </c>
      <c r="T34" s="40">
        <v>2.34</v>
      </c>
      <c r="U34">
        <v>600</v>
      </c>
      <c r="V34" s="40">
        <v>2.85</v>
      </c>
      <c r="W34">
        <v>700</v>
      </c>
      <c r="Y34" s="44">
        <v>3215.8</v>
      </c>
      <c r="Z34" s="44">
        <v>118</v>
      </c>
      <c r="AA34" s="44">
        <v>3311.8</v>
      </c>
      <c r="AB34" s="44">
        <v>117</v>
      </c>
    </row>
    <row r="35" spans="2:28" x14ac:dyDescent="0.15">
      <c r="B35" s="48">
        <v>4</v>
      </c>
      <c r="C35" s="54">
        <v>1.69</v>
      </c>
      <c r="D35" s="54">
        <v>3.1703999999999999</v>
      </c>
      <c r="E35" s="48">
        <f t="shared" si="15"/>
        <v>2.3668639053254439</v>
      </c>
      <c r="F35" s="48" t="e">
        <f>R33</f>
        <v>#DIV/0!</v>
      </c>
      <c r="G35" s="48" t="e">
        <f>E35/$G$30</f>
        <v>#DIV/0!</v>
      </c>
      <c r="H35" s="56"/>
      <c r="I35" s="48" t="e">
        <f>LOG10(F35)</f>
        <v>#DIV/0!</v>
      </c>
      <c r="J35">
        <f>LOG10(D35)</f>
        <v>0.50111405932613318</v>
      </c>
      <c r="M35" s="57" t="s">
        <v>49</v>
      </c>
      <c r="N35" s="58"/>
      <c r="O35" s="57" t="s">
        <v>40</v>
      </c>
      <c r="P35" s="58"/>
      <c r="Q35" s="57" t="s">
        <v>41</v>
      </c>
      <c r="R35" s="58"/>
      <c r="T35" s="40">
        <v>2.85</v>
      </c>
      <c r="U35">
        <v>700</v>
      </c>
      <c r="V35" s="40">
        <v>3.36</v>
      </c>
      <c r="W35">
        <v>800</v>
      </c>
      <c r="Y35" s="44">
        <v>3311.8</v>
      </c>
      <c r="Z35" s="44">
        <v>117</v>
      </c>
      <c r="AA35" s="44">
        <v>3411</v>
      </c>
      <c r="AB35" s="44">
        <v>116</v>
      </c>
    </row>
    <row r="36" spans="2:28" x14ac:dyDescent="0.15">
      <c r="B36" s="48">
        <v>5</v>
      </c>
      <c r="C36" s="54">
        <v>1.89</v>
      </c>
      <c r="D36" s="54">
        <v>4.8380999999999998</v>
      </c>
      <c r="E36" s="48">
        <f t="shared" si="15"/>
        <v>2.6455026455026456</v>
      </c>
      <c r="F36" s="48" t="e">
        <f>N38</f>
        <v>#DIV/0!</v>
      </c>
      <c r="G36" s="48" t="e">
        <f>E36/$G$30</f>
        <v>#DIV/0!</v>
      </c>
      <c r="H36" s="56"/>
      <c r="I36" s="48" t="e">
        <f>LOG10(F36)</f>
        <v>#DIV/0!</v>
      </c>
      <c r="J36">
        <f>LOG10(D36)</f>
        <v>0.68467484066896955</v>
      </c>
      <c r="M36" s="39" t="s">
        <v>50</v>
      </c>
      <c r="N36" s="38" t="s">
        <v>44</v>
      </c>
      <c r="O36" s="39" t="s">
        <v>50</v>
      </c>
      <c r="P36" s="38" t="s">
        <v>44</v>
      </c>
      <c r="Q36" s="39" t="s">
        <v>50</v>
      </c>
      <c r="R36" s="38" t="s">
        <v>44</v>
      </c>
      <c r="T36" s="40">
        <v>3.36</v>
      </c>
      <c r="U36">
        <v>800</v>
      </c>
      <c r="V36" s="40">
        <v>3.88</v>
      </c>
      <c r="W36">
        <v>900</v>
      </c>
      <c r="Y36" s="44">
        <v>3411</v>
      </c>
      <c r="Z36" s="44">
        <v>116</v>
      </c>
      <c r="AA36" s="44">
        <v>3513.6</v>
      </c>
      <c r="AB36" s="44">
        <v>115</v>
      </c>
    </row>
    <row r="37" spans="2:28" x14ac:dyDescent="0.15">
      <c r="B37" s="48">
        <v>6</v>
      </c>
      <c r="C37" s="54">
        <v>2.0699999999999998</v>
      </c>
      <c r="D37" s="54">
        <v>6.899</v>
      </c>
      <c r="E37" s="48">
        <f t="shared" si="15"/>
        <v>2.8985507246376816</v>
      </c>
      <c r="F37" s="48" t="e">
        <f>P38</f>
        <v>#DIV/0!</v>
      </c>
      <c r="G37" s="48" t="e">
        <f>E37/$G$30</f>
        <v>#DIV/0!</v>
      </c>
      <c r="H37" s="56"/>
      <c r="I37" s="48" t="e">
        <f>LOG10(F37)</f>
        <v>#DIV/0!</v>
      </c>
      <c r="J37">
        <f>LOG10(D37)</f>
        <v>0.83878614494659465</v>
      </c>
      <c r="M37" s="8" t="e">
        <f>VLOOKUP(M38,$T$31:$U$64,1)</f>
        <v>#DIV/0!</v>
      </c>
      <c r="N37" s="8" t="e">
        <f>VLOOKUP(M38,$T$31:$U$64,2)</f>
        <v>#DIV/0!</v>
      </c>
      <c r="O37" s="8" t="e">
        <f>VLOOKUP(O38,$T$31:$U$64,1)</f>
        <v>#DIV/0!</v>
      </c>
      <c r="P37" s="8" t="e">
        <f>VLOOKUP(O38,$T$31:$U$64,2)</f>
        <v>#DIV/0!</v>
      </c>
      <c r="Q37" s="8" t="e">
        <f>VLOOKUP(Q38,$T$31:$U$64,1)</f>
        <v>#DIV/0!</v>
      </c>
      <c r="R37" s="8" t="e">
        <f>VLOOKUP(Q38,$T$31:$U$64,2)</f>
        <v>#DIV/0!</v>
      </c>
      <c r="T37" s="40">
        <v>3.88</v>
      </c>
      <c r="U37">
        <v>900</v>
      </c>
      <c r="V37" s="40">
        <v>4.41</v>
      </c>
      <c r="W37">
        <v>1000</v>
      </c>
      <c r="Y37" s="44">
        <v>3513.6</v>
      </c>
      <c r="Z37" s="44">
        <v>115</v>
      </c>
      <c r="AA37" s="42">
        <v>3619.8</v>
      </c>
      <c r="AB37" s="42">
        <v>114</v>
      </c>
    </row>
    <row r="38" spans="2:28" x14ac:dyDescent="0.15">
      <c r="B38" s="48">
        <v>7</v>
      </c>
      <c r="C38" s="54">
        <v>2.25</v>
      </c>
      <c r="D38" s="54">
        <v>8.9489000000000001</v>
      </c>
      <c r="E38" s="48">
        <f t="shared" si="15"/>
        <v>3.1111111111111112</v>
      </c>
      <c r="F38" s="48" t="e">
        <f>R38</f>
        <v>#DIV/0!</v>
      </c>
      <c r="G38" s="48" t="e">
        <f>E38/$G$30</f>
        <v>#DIV/0!</v>
      </c>
      <c r="H38" s="56"/>
      <c r="I38" s="48" t="e">
        <f>LOG10(F38)</f>
        <v>#DIV/0!</v>
      </c>
      <c r="J38">
        <f>LOG10(D38)</f>
        <v>0.95176965506006439</v>
      </c>
      <c r="M38" s="8" t="e">
        <f>G36</f>
        <v>#DIV/0!</v>
      </c>
      <c r="N38" s="8" t="e">
        <f>N39-((N39-N37)*(M39-M38)/(M39-M37))</f>
        <v>#DIV/0!</v>
      </c>
      <c r="O38" s="8" t="e">
        <f>G37</f>
        <v>#DIV/0!</v>
      </c>
      <c r="P38" s="8" t="e">
        <f t="shared" ref="P38" si="20">P39-((P39-P37)*(O39-O38)/(O39-O37))</f>
        <v>#DIV/0!</v>
      </c>
      <c r="Q38" s="8" t="e">
        <f>G38</f>
        <v>#DIV/0!</v>
      </c>
      <c r="R38" s="8" t="e">
        <f t="shared" ref="R38" si="21">R39-((R39-R37)*(Q39-Q38)/(Q39-Q37))</f>
        <v>#DIV/0!</v>
      </c>
      <c r="T38" s="40">
        <v>4.41</v>
      </c>
      <c r="U38">
        <v>1000</v>
      </c>
      <c r="V38" s="40">
        <v>4.95</v>
      </c>
      <c r="W38">
        <v>1100</v>
      </c>
      <c r="Y38" s="42">
        <v>3619.8</v>
      </c>
      <c r="Z38" s="42">
        <v>114</v>
      </c>
      <c r="AA38" s="44">
        <v>3729.7</v>
      </c>
      <c r="AB38" s="44">
        <v>113</v>
      </c>
    </row>
    <row r="39" spans="2:28" x14ac:dyDescent="0.15">
      <c r="B39" s="48">
        <v>8</v>
      </c>
      <c r="C39" s="54">
        <v>2.41</v>
      </c>
      <c r="D39" s="54">
        <v>11.4756</v>
      </c>
      <c r="E39" s="48">
        <f t="shared" si="15"/>
        <v>3.3195020746887964</v>
      </c>
      <c r="F39" s="48" t="e">
        <f>N43</f>
        <v>#DIV/0!</v>
      </c>
      <c r="G39" s="48" t="e">
        <f>E39/$G$30</f>
        <v>#DIV/0!</v>
      </c>
      <c r="H39" s="56"/>
      <c r="I39" s="48" t="e">
        <f>LOG10(F39)</f>
        <v>#DIV/0!</v>
      </c>
      <c r="J39">
        <f>LOG10(D39)</f>
        <v>1.059775401823845</v>
      </c>
      <c r="M39" s="8" t="e">
        <f>VLOOKUP(M38,$T$30:$W$64,3,TRUE)</f>
        <v>#DIV/0!</v>
      </c>
      <c r="N39" s="8" t="e">
        <f>VLOOKUP(M38,$T$30:$W$64,4,TRUE)</f>
        <v>#DIV/0!</v>
      </c>
      <c r="O39" s="8" t="e">
        <f t="shared" ref="O39" si="22">VLOOKUP(O38,$T$30:$W$64,3,TRUE)</f>
        <v>#DIV/0!</v>
      </c>
      <c r="P39" s="8" t="e">
        <f t="shared" ref="P39:R39" si="23">VLOOKUP(O38,$T$30:$W$64,4,TRUE)</f>
        <v>#DIV/0!</v>
      </c>
      <c r="Q39" s="8" t="e">
        <f t="shared" ref="Q39" si="24">VLOOKUP(Q38,$T$30:$W$64,3,TRUE)</f>
        <v>#DIV/0!</v>
      </c>
      <c r="R39" s="8" t="e">
        <f t="shared" ref="R39" si="25">VLOOKUP(Q38,$T$30:$W$64,4,TRUE)</f>
        <v>#DIV/0!</v>
      </c>
      <c r="T39" s="40">
        <v>4.95</v>
      </c>
      <c r="U39">
        <v>1100</v>
      </c>
      <c r="V39" s="40">
        <v>5.48</v>
      </c>
      <c r="W39">
        <v>1200</v>
      </c>
      <c r="Y39" s="44">
        <v>3729.7</v>
      </c>
      <c r="Z39" s="44">
        <v>113</v>
      </c>
      <c r="AA39" s="44">
        <v>3843.4</v>
      </c>
      <c r="AB39" s="44">
        <v>112</v>
      </c>
    </row>
    <row r="40" spans="2:28" x14ac:dyDescent="0.15">
      <c r="B40" s="48">
        <v>9</v>
      </c>
      <c r="C40" s="54">
        <v>2.5499999999999998</v>
      </c>
      <c r="D40" s="54">
        <v>14.0511</v>
      </c>
      <c r="E40" s="48">
        <f t="shared" si="15"/>
        <v>3.5294117647058827</v>
      </c>
      <c r="F40" s="48" t="e">
        <f>P43</f>
        <v>#DIV/0!</v>
      </c>
      <c r="G40" s="48" t="e">
        <f>E40/$G$30</f>
        <v>#DIV/0!</v>
      </c>
      <c r="H40" s="56"/>
      <c r="I40" s="48" t="e">
        <f>LOG10(F40)</f>
        <v>#DIV/0!</v>
      </c>
      <c r="J40">
        <f>LOG10(D40)</f>
        <v>1.1477103246133502</v>
      </c>
      <c r="M40" s="57" t="s">
        <v>39</v>
      </c>
      <c r="N40" s="58"/>
      <c r="O40" s="57" t="s">
        <v>40</v>
      </c>
      <c r="P40" s="58"/>
      <c r="Q40" s="57" t="s">
        <v>41</v>
      </c>
      <c r="R40" s="58"/>
      <c r="T40" s="40">
        <v>5.48</v>
      </c>
      <c r="U40">
        <v>1200</v>
      </c>
      <c r="V40" s="40">
        <v>6.03</v>
      </c>
      <c r="W40">
        <v>1300</v>
      </c>
      <c r="Y40" s="44">
        <v>3843.4</v>
      </c>
      <c r="Z40" s="44">
        <v>112</v>
      </c>
      <c r="AA40" s="44">
        <v>3961.1</v>
      </c>
      <c r="AB40" s="44">
        <v>111</v>
      </c>
    </row>
    <row r="41" spans="2:28" x14ac:dyDescent="0.15">
      <c r="B41" s="48">
        <v>10</v>
      </c>
      <c r="C41" s="54">
        <v>2.7</v>
      </c>
      <c r="D41" s="48">
        <v>16.460699999999999</v>
      </c>
      <c r="E41" s="48">
        <f t="shared" si="15"/>
        <v>3.7037037037037033</v>
      </c>
      <c r="F41" s="48" t="e">
        <f>R43</f>
        <v>#DIV/0!</v>
      </c>
      <c r="G41" s="48" t="e">
        <f>E41/$G$30</f>
        <v>#DIV/0!</v>
      </c>
      <c r="H41" s="56"/>
      <c r="I41" s="48" t="e">
        <f>LOG10(F41)</f>
        <v>#DIV/0!</v>
      </c>
      <c r="J41">
        <f>LOG10(D41)</f>
        <v>1.2164482998721944</v>
      </c>
      <c r="M41" s="39" t="s">
        <v>51</v>
      </c>
      <c r="N41" s="38" t="s">
        <v>44</v>
      </c>
      <c r="O41" s="39" t="s">
        <v>51</v>
      </c>
      <c r="P41" s="38" t="s">
        <v>44</v>
      </c>
      <c r="Q41" s="39" t="s">
        <v>51</v>
      </c>
      <c r="R41" s="38" t="s">
        <v>44</v>
      </c>
      <c r="T41" s="40">
        <v>6.03</v>
      </c>
      <c r="U41">
        <v>1300</v>
      </c>
      <c r="V41" s="40">
        <v>6.58</v>
      </c>
      <c r="W41">
        <v>1400</v>
      </c>
      <c r="Y41" s="44">
        <v>3961.1</v>
      </c>
      <c r="Z41" s="44">
        <v>111</v>
      </c>
      <c r="AA41" s="44">
        <v>4082.9</v>
      </c>
      <c r="AB41" s="44">
        <v>110</v>
      </c>
    </row>
    <row r="42" spans="2:28" ht="15.75" thickBot="1" x14ac:dyDescent="0.2">
      <c r="B42" s="48"/>
      <c r="C42" s="48"/>
      <c r="D42" s="48"/>
      <c r="E42" s="48"/>
      <c r="F42" s="48"/>
      <c r="G42" s="48"/>
      <c r="H42" s="48"/>
      <c r="I42" s="48"/>
      <c r="J42" s="48"/>
      <c r="M42" s="8" t="e">
        <f>VLOOKUP(M43,$T$31:$U$64,1)</f>
        <v>#DIV/0!</v>
      </c>
      <c r="N42" s="8" t="e">
        <f>VLOOKUP(M43,$T$31:$U$64,2)</f>
        <v>#DIV/0!</v>
      </c>
      <c r="O42" s="8" t="e">
        <f>VLOOKUP(O43,$T$31:$U$64,1)</f>
        <v>#DIV/0!</v>
      </c>
      <c r="P42" s="8" t="e">
        <f>VLOOKUP(O43,$T$31:$U$64,2)</f>
        <v>#DIV/0!</v>
      </c>
      <c r="Q42" s="8" t="e">
        <f>VLOOKUP(Q43,$T$31:$U$64,1)</f>
        <v>#DIV/0!</v>
      </c>
      <c r="R42" s="8" t="e">
        <f>VLOOKUP(Q43,$T$31:$U$64,2)</f>
        <v>#DIV/0!</v>
      </c>
      <c r="T42" s="40">
        <v>6.58</v>
      </c>
      <c r="U42">
        <v>1400</v>
      </c>
      <c r="V42" s="40">
        <v>7.14</v>
      </c>
      <c r="W42">
        <v>1500</v>
      </c>
      <c r="Y42" s="44">
        <v>4082.9</v>
      </c>
      <c r="Z42" s="44">
        <v>110</v>
      </c>
      <c r="AA42" s="44">
        <v>4209.1000000000004</v>
      </c>
      <c r="AB42" s="44">
        <v>109</v>
      </c>
    </row>
    <row r="43" spans="2:28" ht="15.75" thickBot="1" x14ac:dyDescent="0.2">
      <c r="B43" s="48"/>
      <c r="C43" s="48"/>
      <c r="D43" s="48"/>
      <c r="E43" s="48"/>
      <c r="F43" s="48"/>
      <c r="G43" s="48"/>
      <c r="H43" s="48"/>
      <c r="I43" s="48"/>
      <c r="J43" s="48"/>
      <c r="M43" s="8" t="e">
        <f>G39</f>
        <v>#DIV/0!</v>
      </c>
      <c r="N43" s="8" t="e">
        <f t="shared" ref="N43" si="26">N44-((N44-N42)*(M44-M43)/(M44-M42))</f>
        <v>#DIV/0!</v>
      </c>
      <c r="O43" s="8" t="e">
        <f>G40</f>
        <v>#DIV/0!</v>
      </c>
      <c r="P43" s="8" t="e">
        <f t="shared" ref="P43" si="27">P44-((P44-P42)*(O44-O43)/(O44-O42))</f>
        <v>#DIV/0!</v>
      </c>
      <c r="Q43" s="8" t="e">
        <f>G41</f>
        <v>#DIV/0!</v>
      </c>
      <c r="R43" s="8" t="e">
        <f t="shared" ref="R43" si="28">R44-((R44-R42)*(Q44-Q43)/(Q44-Q42))</f>
        <v>#DIV/0!</v>
      </c>
      <c r="T43" s="40">
        <v>7.14</v>
      </c>
      <c r="U43">
        <v>1500</v>
      </c>
      <c r="V43" s="40">
        <v>7.71</v>
      </c>
      <c r="W43">
        <v>1600</v>
      </c>
      <c r="Y43" s="44">
        <v>4209.1000000000004</v>
      </c>
      <c r="Z43" s="44">
        <v>109</v>
      </c>
      <c r="AA43" s="44">
        <v>4339.7</v>
      </c>
      <c r="AB43" s="44">
        <v>108</v>
      </c>
    </row>
    <row r="44" spans="2:28" ht="15.75" thickBot="1" x14ac:dyDescent="0.2">
      <c r="B44" s="48"/>
      <c r="C44" s="48"/>
      <c r="D44" s="48"/>
      <c r="E44" s="48"/>
      <c r="F44" s="48"/>
      <c r="G44" s="48"/>
      <c r="H44" s="48"/>
      <c r="I44" s="48"/>
      <c r="J44" s="48"/>
      <c r="M44" s="8" t="e">
        <f>VLOOKUP(M43,$T$30:$W$64,3,TRUE)</f>
        <v>#DIV/0!</v>
      </c>
      <c r="N44" s="8" t="e">
        <f>VLOOKUP(M43,$T$30:$W$64,4,TRUE)</f>
        <v>#DIV/0!</v>
      </c>
      <c r="O44" s="8" t="e">
        <f t="shared" ref="O44" si="29">VLOOKUP(O43,$T$30:$W$64,3,TRUE)</f>
        <v>#DIV/0!</v>
      </c>
      <c r="P44" s="8" t="e">
        <f t="shared" ref="P44:R44" si="30">VLOOKUP(O43,$T$30:$W$64,4,TRUE)</f>
        <v>#DIV/0!</v>
      </c>
      <c r="Q44" s="8" t="e">
        <f t="shared" ref="Q44" si="31">VLOOKUP(Q43,$T$30:$W$64,3,TRUE)</f>
        <v>#DIV/0!</v>
      </c>
      <c r="R44" s="8" t="e">
        <f t="shared" ref="R44" si="32">VLOOKUP(Q43,$T$30:$W$64,4,TRUE)</f>
        <v>#DIV/0!</v>
      </c>
      <c r="T44" s="40">
        <v>7.71</v>
      </c>
      <c r="U44">
        <v>1600</v>
      </c>
      <c r="V44" s="40">
        <v>8.2799999999999994</v>
      </c>
      <c r="W44">
        <v>1700</v>
      </c>
      <c r="Y44" s="44">
        <v>4339.7</v>
      </c>
      <c r="Z44" s="44">
        <v>108</v>
      </c>
      <c r="AA44" s="44">
        <v>4475</v>
      </c>
      <c r="AB44" s="44">
        <v>107</v>
      </c>
    </row>
    <row r="45" spans="2:28" ht="15.75" thickBot="1" x14ac:dyDescent="0.2">
      <c r="B45" s="48"/>
      <c r="C45" s="48"/>
      <c r="D45" s="48"/>
      <c r="E45" s="48"/>
      <c r="F45" s="48"/>
      <c r="G45" s="48"/>
      <c r="H45" s="48"/>
      <c r="I45" s="48"/>
      <c r="J45" s="48"/>
      <c r="T45" s="40">
        <v>8.2799999999999994</v>
      </c>
      <c r="U45">
        <v>1700</v>
      </c>
      <c r="V45" s="40">
        <v>8.86</v>
      </c>
      <c r="W45">
        <v>1800</v>
      </c>
      <c r="Y45" s="44">
        <v>4475</v>
      </c>
      <c r="Z45" s="44">
        <v>107</v>
      </c>
      <c r="AA45" s="44">
        <v>4615.1000000000004</v>
      </c>
      <c r="AB45" s="44">
        <v>106</v>
      </c>
    </row>
    <row r="46" spans="2:28" ht="15.75" thickBot="1" x14ac:dyDescent="0.2">
      <c r="B46" s="48"/>
      <c r="C46" s="48"/>
      <c r="D46" s="48"/>
      <c r="E46" s="48"/>
      <c r="F46" s="48"/>
      <c r="G46" s="48"/>
      <c r="H46" s="48"/>
      <c r="I46" s="48"/>
      <c r="J46" s="48"/>
      <c r="T46" s="40">
        <v>8.86</v>
      </c>
      <c r="U46">
        <v>1800</v>
      </c>
      <c r="V46" s="40">
        <v>9.44</v>
      </c>
      <c r="W46">
        <v>1900</v>
      </c>
      <c r="Y46" s="44">
        <v>4615.1000000000004</v>
      </c>
      <c r="Z46" s="44">
        <v>106</v>
      </c>
      <c r="AA46" s="44">
        <v>4760.3</v>
      </c>
      <c r="AB46" s="44">
        <v>105</v>
      </c>
    </row>
    <row r="47" spans="2:28" ht="15.75" thickBot="1" x14ac:dyDescent="0.2">
      <c r="B47" s="48"/>
      <c r="C47" s="48"/>
      <c r="D47" s="48"/>
      <c r="E47" s="48"/>
      <c r="F47" s="48"/>
      <c r="G47" s="48"/>
      <c r="H47" s="48"/>
      <c r="I47" s="48"/>
      <c r="J47" s="48"/>
      <c r="T47" s="40">
        <v>9.44</v>
      </c>
      <c r="U47">
        <v>1900</v>
      </c>
      <c r="V47" s="40">
        <v>10.029999999999999</v>
      </c>
      <c r="W47">
        <v>2000</v>
      </c>
      <c r="Y47" s="44">
        <v>4760.3</v>
      </c>
      <c r="Z47" s="44">
        <v>105</v>
      </c>
      <c r="AA47" s="42">
        <v>4910.7</v>
      </c>
      <c r="AB47" s="42">
        <v>104</v>
      </c>
    </row>
    <row r="48" spans="2:28" ht="15.75" thickBot="1" x14ac:dyDescent="0.2">
      <c r="B48" s="48"/>
      <c r="C48" s="48"/>
      <c r="D48" s="48"/>
      <c r="E48" s="48"/>
      <c r="F48" s="48"/>
      <c r="G48" s="48"/>
      <c r="H48" s="48"/>
      <c r="I48" s="48"/>
      <c r="J48" s="48"/>
      <c r="T48" s="40">
        <v>10.029999999999999</v>
      </c>
      <c r="U48">
        <v>2000</v>
      </c>
      <c r="V48" s="40">
        <v>10.63</v>
      </c>
      <c r="W48">
        <v>2100</v>
      </c>
      <c r="Y48" s="42">
        <v>4910.7</v>
      </c>
      <c r="Z48" s="42">
        <v>104</v>
      </c>
      <c r="AA48" s="44">
        <v>5066.6000000000004</v>
      </c>
      <c r="AB48" s="44">
        <v>103</v>
      </c>
    </row>
    <row r="49" spans="20:28" ht="15.75" thickBot="1" x14ac:dyDescent="0.2">
      <c r="T49" s="40">
        <v>10.63</v>
      </c>
      <c r="U49">
        <v>2100</v>
      </c>
      <c r="V49" s="40">
        <v>11.24</v>
      </c>
      <c r="W49">
        <v>2200</v>
      </c>
      <c r="Y49" s="44">
        <v>5066.6000000000004</v>
      </c>
      <c r="Z49" s="44">
        <v>103</v>
      </c>
      <c r="AA49" s="44">
        <v>5228.1000000000004</v>
      </c>
      <c r="AB49" s="44">
        <v>102</v>
      </c>
    </row>
    <row r="50" spans="20:28" ht="15.75" thickBot="1" x14ac:dyDescent="0.2">
      <c r="T50" s="40">
        <v>11.24</v>
      </c>
      <c r="U50">
        <v>2200</v>
      </c>
      <c r="V50" s="40">
        <v>11.84</v>
      </c>
      <c r="W50">
        <v>2300</v>
      </c>
      <c r="Y50" s="44">
        <v>5228.1000000000004</v>
      </c>
      <c r="Z50" s="44">
        <v>102</v>
      </c>
      <c r="AA50" s="42">
        <v>5395.6</v>
      </c>
      <c r="AB50" s="42">
        <v>101</v>
      </c>
    </row>
    <row r="51" spans="20:28" ht="15.75" thickBot="1" x14ac:dyDescent="0.2">
      <c r="T51" s="40">
        <v>11.84</v>
      </c>
      <c r="U51">
        <v>2300</v>
      </c>
      <c r="V51" s="40">
        <v>12.46</v>
      </c>
      <c r="W51">
        <v>2400</v>
      </c>
      <c r="Y51" s="42">
        <v>5395.6</v>
      </c>
      <c r="Z51" s="42">
        <v>101</v>
      </c>
      <c r="AA51" s="44">
        <v>5569.3</v>
      </c>
      <c r="AB51" s="44">
        <v>100</v>
      </c>
    </row>
    <row r="52" spans="20:28" ht="15.75" thickBot="1" x14ac:dyDescent="0.2">
      <c r="T52" s="40">
        <v>12.46</v>
      </c>
      <c r="U52">
        <v>2400</v>
      </c>
      <c r="V52" s="40">
        <v>13.08</v>
      </c>
      <c r="W52">
        <v>2500</v>
      </c>
      <c r="Y52" s="44">
        <v>5569.3</v>
      </c>
      <c r="Z52" s="44">
        <v>100</v>
      </c>
      <c r="AA52" s="44">
        <v>5749.3</v>
      </c>
      <c r="AB52" s="44">
        <v>99</v>
      </c>
    </row>
    <row r="53" spans="20:28" ht="15.75" thickBot="1" x14ac:dyDescent="0.2">
      <c r="T53" s="40">
        <v>13.08</v>
      </c>
      <c r="U53">
        <v>2500</v>
      </c>
      <c r="V53" s="40">
        <v>13.72</v>
      </c>
      <c r="W53">
        <v>2600</v>
      </c>
      <c r="Y53" s="44">
        <v>5749.3</v>
      </c>
      <c r="Z53" s="44">
        <v>99</v>
      </c>
      <c r="AA53" s="44">
        <v>5936.1</v>
      </c>
      <c r="AB53" s="44">
        <v>98</v>
      </c>
    </row>
    <row r="54" spans="20:28" ht="15.75" thickBot="1" x14ac:dyDescent="0.2">
      <c r="T54" s="40">
        <v>13.72</v>
      </c>
      <c r="U54">
        <v>2600</v>
      </c>
      <c r="V54" s="40">
        <v>14.34</v>
      </c>
      <c r="W54">
        <v>2700</v>
      </c>
      <c r="Y54" s="44">
        <v>5936.1</v>
      </c>
      <c r="Z54" s="44">
        <v>98</v>
      </c>
      <c r="AA54" s="44">
        <v>6129.8</v>
      </c>
      <c r="AB54" s="44">
        <v>97</v>
      </c>
    </row>
    <row r="55" spans="20:28" ht="15.75" thickBot="1" x14ac:dyDescent="0.2">
      <c r="T55" s="40">
        <v>14.34</v>
      </c>
      <c r="U55">
        <v>2700</v>
      </c>
      <c r="V55" s="40">
        <v>14.99</v>
      </c>
      <c r="W55">
        <v>2800</v>
      </c>
      <c r="Y55" s="44">
        <v>6129.8</v>
      </c>
      <c r="Z55" s="44">
        <v>97</v>
      </c>
      <c r="AA55" s="44">
        <v>6330.8</v>
      </c>
      <c r="AB55" s="44">
        <v>96</v>
      </c>
    </row>
    <row r="56" spans="20:28" ht="15.75" thickBot="1" x14ac:dyDescent="0.2">
      <c r="T56" s="40">
        <v>14.99</v>
      </c>
      <c r="U56">
        <v>2800</v>
      </c>
      <c r="V56" s="40">
        <v>15.63</v>
      </c>
      <c r="W56">
        <v>2900</v>
      </c>
      <c r="Y56" s="44">
        <v>6330.8</v>
      </c>
      <c r="Z56" s="44">
        <v>96</v>
      </c>
      <c r="AA56" s="42">
        <v>6539.4</v>
      </c>
      <c r="AB56" s="42">
        <v>95</v>
      </c>
    </row>
    <row r="57" spans="20:28" ht="15.75" thickBot="1" x14ac:dyDescent="0.2">
      <c r="T57" s="40">
        <v>15.63</v>
      </c>
      <c r="U57">
        <v>2900</v>
      </c>
      <c r="V57" s="40">
        <v>16.29</v>
      </c>
      <c r="W57">
        <v>3000</v>
      </c>
      <c r="Y57" s="42">
        <v>6539.4</v>
      </c>
      <c r="Z57" s="42">
        <v>95</v>
      </c>
      <c r="AA57" s="44">
        <v>6755.9</v>
      </c>
      <c r="AB57" s="44">
        <v>94</v>
      </c>
    </row>
    <row r="58" spans="20:28" ht="15.75" thickBot="1" x14ac:dyDescent="0.2">
      <c r="T58" s="40">
        <v>16.29</v>
      </c>
      <c r="U58">
        <v>3000</v>
      </c>
      <c r="V58" s="40">
        <v>16.95</v>
      </c>
      <c r="W58">
        <v>3100</v>
      </c>
      <c r="Y58" s="44">
        <v>6755.9</v>
      </c>
      <c r="Z58" s="44">
        <v>94</v>
      </c>
      <c r="AA58" s="44">
        <v>6980.6</v>
      </c>
      <c r="AB58" s="44">
        <v>93</v>
      </c>
    </row>
    <row r="59" spans="20:28" ht="15.75" thickBot="1" x14ac:dyDescent="0.2">
      <c r="T59" s="40">
        <v>16.95</v>
      </c>
      <c r="U59">
        <v>3100</v>
      </c>
      <c r="V59" s="40">
        <v>17.62</v>
      </c>
      <c r="W59">
        <v>3200</v>
      </c>
      <c r="Y59" s="44">
        <v>6980.6</v>
      </c>
      <c r="Z59" s="44">
        <v>93</v>
      </c>
      <c r="AA59" s="44">
        <v>7214</v>
      </c>
      <c r="AB59" s="44">
        <v>92</v>
      </c>
    </row>
    <row r="60" spans="20:28" ht="15.75" thickBot="1" x14ac:dyDescent="0.2">
      <c r="T60" s="40">
        <v>17.62</v>
      </c>
      <c r="U60">
        <v>3200</v>
      </c>
      <c r="V60" s="40">
        <v>18.28</v>
      </c>
      <c r="W60">
        <v>3300</v>
      </c>
      <c r="Y60" s="44">
        <v>7214</v>
      </c>
      <c r="Z60" s="44">
        <v>92</v>
      </c>
      <c r="AA60" s="44">
        <v>7456.2</v>
      </c>
      <c r="AB60" s="44">
        <v>91</v>
      </c>
    </row>
    <row r="61" spans="20:28" ht="15.75" thickBot="1" x14ac:dyDescent="0.2">
      <c r="T61" s="40">
        <v>18.28</v>
      </c>
      <c r="U61">
        <v>3300</v>
      </c>
      <c r="V61" s="40">
        <v>18.97</v>
      </c>
      <c r="W61">
        <v>3400</v>
      </c>
      <c r="Y61" s="44">
        <v>7456.2</v>
      </c>
      <c r="Z61" s="44">
        <v>91</v>
      </c>
      <c r="AA61" s="42">
        <v>7707.7</v>
      </c>
      <c r="AB61" s="42">
        <v>90</v>
      </c>
    </row>
    <row r="62" spans="20:28" ht="15.75" thickBot="1" x14ac:dyDescent="0.2">
      <c r="T62" s="40">
        <v>18.97</v>
      </c>
      <c r="U62">
        <v>3400</v>
      </c>
      <c r="V62" s="40">
        <v>19.66</v>
      </c>
      <c r="W62">
        <v>3500</v>
      </c>
      <c r="Y62" s="42">
        <v>7707.7</v>
      </c>
      <c r="Z62" s="42">
        <v>90</v>
      </c>
      <c r="AA62" s="44">
        <v>7969.1</v>
      </c>
      <c r="AB62" s="44">
        <v>89</v>
      </c>
    </row>
    <row r="63" spans="20:28" ht="15.75" thickBot="1" x14ac:dyDescent="0.2">
      <c r="T63" s="40">
        <v>19.66</v>
      </c>
      <c r="U63">
        <v>3500</v>
      </c>
      <c r="V63" s="40">
        <v>26.35</v>
      </c>
      <c r="W63">
        <v>3600</v>
      </c>
      <c r="Y63" s="44">
        <v>7969.1</v>
      </c>
      <c r="Z63" s="44">
        <v>89</v>
      </c>
      <c r="AA63" s="44">
        <v>8240.6</v>
      </c>
      <c r="AB63" s="44">
        <v>88</v>
      </c>
    </row>
    <row r="64" spans="20:28" ht="15.75" thickBot="1" x14ac:dyDescent="0.2">
      <c r="T64" s="40">
        <v>26.35</v>
      </c>
      <c r="U64">
        <v>3600</v>
      </c>
      <c r="Y64" s="44">
        <v>8240.6</v>
      </c>
      <c r="Z64" s="44">
        <v>88</v>
      </c>
      <c r="AA64" s="44">
        <v>8522.7000000000007</v>
      </c>
      <c r="AB64" s="44">
        <v>87</v>
      </c>
    </row>
    <row r="65" spans="20:28" ht="15.75" thickBot="1" x14ac:dyDescent="0.2">
      <c r="T65" s="40"/>
      <c r="Y65" s="44">
        <v>8522.7000000000007</v>
      </c>
      <c r="Z65" s="44">
        <v>87</v>
      </c>
      <c r="AA65" s="44">
        <v>8816</v>
      </c>
      <c r="AB65" s="44">
        <v>86</v>
      </c>
    </row>
    <row r="66" spans="20:28" ht="15.75" thickBot="1" x14ac:dyDescent="0.2">
      <c r="Y66" s="44">
        <v>8816</v>
      </c>
      <c r="Z66" s="44">
        <v>86</v>
      </c>
      <c r="AA66" s="44">
        <v>9120.7999999999993</v>
      </c>
      <c r="AB66" s="44">
        <v>85</v>
      </c>
    </row>
    <row r="67" spans="20:28" ht="15.75" thickBot="1" x14ac:dyDescent="0.2">
      <c r="Y67" s="44">
        <v>9120.7999999999993</v>
      </c>
      <c r="Z67" s="44">
        <v>85</v>
      </c>
      <c r="AA67" s="44">
        <v>9437.7000000000007</v>
      </c>
      <c r="AB67" s="44">
        <v>84</v>
      </c>
    </row>
    <row r="68" spans="20:28" ht="15.75" thickBot="1" x14ac:dyDescent="0.2">
      <c r="Y68" s="44">
        <v>9437.7000000000007</v>
      </c>
      <c r="Z68" s="44">
        <v>84</v>
      </c>
      <c r="AA68" s="44">
        <v>9767.2000000000007</v>
      </c>
      <c r="AB68" s="44">
        <v>83</v>
      </c>
    </row>
    <row r="69" spans="20:28" ht="15.75" thickBot="1" x14ac:dyDescent="0.2">
      <c r="Y69" s="44">
        <v>9767.2000000000007</v>
      </c>
      <c r="Z69" s="44">
        <v>83</v>
      </c>
      <c r="AA69" s="44">
        <v>10110</v>
      </c>
      <c r="AB69" s="44">
        <v>82</v>
      </c>
    </row>
    <row r="70" spans="20:28" ht="15.75" thickBot="1" x14ac:dyDescent="0.2">
      <c r="Y70" s="44">
        <v>10110</v>
      </c>
      <c r="Z70" s="44">
        <v>82</v>
      </c>
      <c r="AA70" s="44">
        <v>10467</v>
      </c>
      <c r="AB70" s="44">
        <v>81</v>
      </c>
    </row>
    <row r="71" spans="20:28" ht="15.75" thickBot="1" x14ac:dyDescent="0.2">
      <c r="Y71" s="44">
        <v>10467</v>
      </c>
      <c r="Z71" s="44">
        <v>81</v>
      </c>
      <c r="AA71" s="42">
        <v>10837</v>
      </c>
      <c r="AB71" s="42">
        <v>80</v>
      </c>
    </row>
    <row r="72" spans="20:28" ht="15.75" thickBot="1" x14ac:dyDescent="0.2">
      <c r="Y72" s="42">
        <v>10837</v>
      </c>
      <c r="Z72" s="42">
        <v>80</v>
      </c>
      <c r="AA72" s="44">
        <v>11223</v>
      </c>
      <c r="AB72" s="44">
        <v>79</v>
      </c>
    </row>
    <row r="73" spans="20:28" ht="15.75" thickBot="1" x14ac:dyDescent="0.2">
      <c r="Y73" s="44">
        <v>11223</v>
      </c>
      <c r="Z73" s="44">
        <v>79</v>
      </c>
      <c r="AA73" s="44">
        <v>11625</v>
      </c>
      <c r="AB73" s="44">
        <v>78</v>
      </c>
    </row>
    <row r="74" spans="20:28" ht="15.75" thickBot="1" x14ac:dyDescent="0.2">
      <c r="Y74" s="44">
        <v>11625</v>
      </c>
      <c r="Z74" s="44">
        <v>78</v>
      </c>
      <c r="AA74" s="42">
        <v>12043</v>
      </c>
      <c r="AB74" s="42">
        <v>77</v>
      </c>
    </row>
    <row r="75" spans="20:28" ht="15.75" thickBot="1" x14ac:dyDescent="0.2">
      <c r="Y75" s="42">
        <v>12043</v>
      </c>
      <c r="Z75" s="42">
        <v>77</v>
      </c>
      <c r="AA75" s="44">
        <v>12479</v>
      </c>
      <c r="AB75" s="44">
        <v>76</v>
      </c>
    </row>
    <row r="76" spans="20:28" ht="15.75" thickBot="1" x14ac:dyDescent="0.2">
      <c r="Y76" s="44">
        <v>12479</v>
      </c>
      <c r="Z76" s="44">
        <v>76</v>
      </c>
      <c r="AA76" s="44">
        <v>12932</v>
      </c>
      <c r="AB76" s="44">
        <v>75</v>
      </c>
    </row>
    <row r="77" spans="20:28" ht="15.75" thickBot="1" x14ac:dyDescent="0.2">
      <c r="Y77" s="44">
        <v>12932</v>
      </c>
      <c r="Z77" s="44">
        <v>75</v>
      </c>
      <c r="AA77" s="44">
        <v>13405</v>
      </c>
      <c r="AB77" s="44">
        <v>74</v>
      </c>
    </row>
    <row r="78" spans="20:28" ht="15.75" thickBot="1" x14ac:dyDescent="0.2">
      <c r="Y78" s="44">
        <v>13405</v>
      </c>
      <c r="Z78" s="44">
        <v>74</v>
      </c>
      <c r="AA78" s="44">
        <v>13897</v>
      </c>
      <c r="AB78" s="44">
        <v>73</v>
      </c>
    </row>
    <row r="79" spans="20:28" ht="15.75" thickBot="1" x14ac:dyDescent="0.2">
      <c r="Y79" s="44">
        <v>13897</v>
      </c>
      <c r="Z79" s="44">
        <v>73</v>
      </c>
      <c r="AA79" s="44">
        <v>14410</v>
      </c>
      <c r="AB79" s="44">
        <v>72</v>
      </c>
    </row>
    <row r="80" spans="20:28" ht="15.75" thickBot="1" x14ac:dyDescent="0.2">
      <c r="Y80" s="44">
        <v>14410</v>
      </c>
      <c r="Z80" s="44">
        <v>72</v>
      </c>
      <c r="AA80" s="42">
        <v>14945</v>
      </c>
      <c r="AB80" s="42">
        <v>71</v>
      </c>
    </row>
    <row r="81" spans="25:28" ht="15.75" thickBot="1" x14ac:dyDescent="0.2">
      <c r="Y81" s="42">
        <v>14945</v>
      </c>
      <c r="Z81" s="42">
        <v>71</v>
      </c>
      <c r="AA81" s="44">
        <v>15502</v>
      </c>
      <c r="AB81" s="44">
        <v>70</v>
      </c>
    </row>
    <row r="82" spans="25:28" ht="15.75" thickBot="1" x14ac:dyDescent="0.2">
      <c r="Y82" s="44">
        <v>15502</v>
      </c>
      <c r="Z82" s="44">
        <v>70</v>
      </c>
      <c r="AA82" s="44">
        <v>16083</v>
      </c>
      <c r="AB82" s="44">
        <v>69</v>
      </c>
    </row>
    <row r="83" spans="25:28" ht="15.75" thickBot="1" x14ac:dyDescent="0.2">
      <c r="Y83" s="44">
        <v>16083</v>
      </c>
      <c r="Z83" s="44">
        <v>69</v>
      </c>
      <c r="AA83" s="44">
        <v>16689</v>
      </c>
      <c r="AB83" s="44">
        <v>68</v>
      </c>
    </row>
    <row r="84" spans="25:28" ht="15.75" thickBot="1" x14ac:dyDescent="0.2">
      <c r="Y84" s="44">
        <v>16689</v>
      </c>
      <c r="Z84" s="44">
        <v>68</v>
      </c>
      <c r="AA84" s="44">
        <v>17321</v>
      </c>
      <c r="AB84" s="44">
        <v>67</v>
      </c>
    </row>
    <row r="85" spans="25:28" ht="15.75" thickBot="1" x14ac:dyDescent="0.2">
      <c r="Y85" s="44">
        <v>17321</v>
      </c>
      <c r="Z85" s="44">
        <v>67</v>
      </c>
      <c r="AA85" s="42">
        <v>17980</v>
      </c>
      <c r="AB85" s="42">
        <v>66</v>
      </c>
    </row>
    <row r="86" spans="25:28" ht="15.75" thickBot="1" x14ac:dyDescent="0.2">
      <c r="Y86" s="42">
        <v>17980</v>
      </c>
      <c r="Z86" s="42">
        <v>66</v>
      </c>
      <c r="AA86" s="44">
        <v>18668</v>
      </c>
      <c r="AB86" s="44">
        <v>65</v>
      </c>
    </row>
    <row r="87" spans="25:28" ht="15.75" thickBot="1" x14ac:dyDescent="0.2">
      <c r="Y87" s="44">
        <v>18668</v>
      </c>
      <c r="Z87" s="44">
        <v>65</v>
      </c>
      <c r="AA87" s="44">
        <v>19386</v>
      </c>
      <c r="AB87" s="44">
        <v>64</v>
      </c>
    </row>
    <row r="88" spans="25:28" ht="15.75" thickBot="1" x14ac:dyDescent="0.2">
      <c r="Y88" s="44">
        <v>19386</v>
      </c>
      <c r="Z88" s="44">
        <v>64</v>
      </c>
      <c r="AA88" s="44">
        <v>20136</v>
      </c>
      <c r="AB88" s="44">
        <v>63</v>
      </c>
    </row>
    <row r="89" spans="25:28" ht="15.75" thickBot="1" x14ac:dyDescent="0.2">
      <c r="Y89" s="44">
        <v>20136</v>
      </c>
      <c r="Z89" s="44">
        <v>63</v>
      </c>
      <c r="AA89" s="44">
        <v>20919</v>
      </c>
      <c r="AB89" s="44">
        <v>62</v>
      </c>
    </row>
    <row r="90" spans="25:28" ht="15.75" thickBot="1" x14ac:dyDescent="0.2">
      <c r="Y90" s="44">
        <v>20919</v>
      </c>
      <c r="Z90" s="44">
        <v>62</v>
      </c>
      <c r="AA90" s="44">
        <v>21736</v>
      </c>
      <c r="AB90" s="44">
        <v>61</v>
      </c>
    </row>
    <row r="91" spans="25:28" ht="15.75" thickBot="1" x14ac:dyDescent="0.2">
      <c r="Y91" s="44">
        <v>21736</v>
      </c>
      <c r="Z91" s="44">
        <v>61</v>
      </c>
      <c r="AA91" s="44">
        <v>22590</v>
      </c>
      <c r="AB91" s="44">
        <v>60</v>
      </c>
    </row>
    <row r="92" spans="25:28" ht="15.75" thickBot="1" x14ac:dyDescent="0.2">
      <c r="Y92" s="44">
        <v>22590</v>
      </c>
      <c r="Z92" s="44">
        <v>60</v>
      </c>
      <c r="AA92" s="44">
        <v>23483</v>
      </c>
      <c r="AB92" s="44">
        <v>59</v>
      </c>
    </row>
    <row r="93" spans="25:28" ht="15.75" thickBot="1" x14ac:dyDescent="0.2">
      <c r="Y93" s="44">
        <v>23483</v>
      </c>
      <c r="Z93" s="44">
        <v>59</v>
      </c>
      <c r="AA93" s="44">
        <v>24415</v>
      </c>
      <c r="AB93" s="44">
        <v>58</v>
      </c>
    </row>
    <row r="94" spans="25:28" ht="15.75" thickBot="1" x14ac:dyDescent="0.2">
      <c r="Y94" s="44">
        <v>24415</v>
      </c>
      <c r="Z94" s="44">
        <v>58</v>
      </c>
      <c r="AA94" s="44">
        <v>25390</v>
      </c>
      <c r="AB94" s="44">
        <v>57</v>
      </c>
    </row>
    <row r="95" spans="25:28" ht="15.75" thickBot="1" x14ac:dyDescent="0.2">
      <c r="Y95" s="44">
        <v>25390</v>
      </c>
      <c r="Z95" s="44">
        <v>57</v>
      </c>
      <c r="AA95" s="42">
        <v>26409</v>
      </c>
      <c r="AB95" s="42">
        <v>56</v>
      </c>
    </row>
    <row r="96" spans="25:28" ht="15.75" thickBot="1" x14ac:dyDescent="0.2">
      <c r="Y96" s="42">
        <v>26409</v>
      </c>
      <c r="Z96" s="42">
        <v>56</v>
      </c>
      <c r="AA96" s="44">
        <v>27475</v>
      </c>
      <c r="AB96" s="44">
        <v>55</v>
      </c>
    </row>
    <row r="97" spans="25:28" ht="15.75" thickBot="1" x14ac:dyDescent="0.2">
      <c r="Y97" s="44">
        <v>27475</v>
      </c>
      <c r="Z97" s="44">
        <v>55</v>
      </c>
      <c r="AA97" s="44">
        <v>28590</v>
      </c>
      <c r="AB97" s="44">
        <v>54</v>
      </c>
    </row>
    <row r="98" spans="25:28" ht="15.75" thickBot="1" x14ac:dyDescent="0.2">
      <c r="Y98" s="44">
        <v>28590</v>
      </c>
      <c r="Z98" s="44">
        <v>54</v>
      </c>
      <c r="AA98" s="42">
        <v>29756</v>
      </c>
      <c r="AB98" s="42">
        <v>53</v>
      </c>
    </row>
    <row r="99" spans="25:28" ht="15.75" thickBot="1" x14ac:dyDescent="0.2">
      <c r="Y99" s="42">
        <v>29756</v>
      </c>
      <c r="Z99" s="42">
        <v>53</v>
      </c>
      <c r="AA99" s="44">
        <v>30976</v>
      </c>
      <c r="AB99" s="44">
        <v>52</v>
      </c>
    </row>
    <row r="100" spans="25:28" ht="15.75" thickBot="1" x14ac:dyDescent="0.2">
      <c r="Y100" s="44">
        <v>30976</v>
      </c>
      <c r="Z100" s="44">
        <v>52</v>
      </c>
      <c r="AA100" s="44">
        <v>32253</v>
      </c>
      <c r="AB100" s="44">
        <v>51</v>
      </c>
    </row>
    <row r="101" spans="25:28" ht="15.75" thickBot="1" x14ac:dyDescent="0.2">
      <c r="Y101" s="44">
        <v>32253</v>
      </c>
      <c r="Z101" s="44">
        <v>51</v>
      </c>
      <c r="AA101" s="44">
        <v>33591</v>
      </c>
      <c r="AB101" s="44">
        <v>50</v>
      </c>
    </row>
    <row r="102" spans="25:28" ht="15.75" thickBot="1" x14ac:dyDescent="0.2">
      <c r="Y102" s="44">
        <v>33591</v>
      </c>
      <c r="Z102" s="44">
        <v>50</v>
      </c>
      <c r="AA102" s="44">
        <v>34991</v>
      </c>
      <c r="AB102" s="44">
        <v>49</v>
      </c>
    </row>
    <row r="103" spans="25:28" ht="15.75" thickBot="1" x14ac:dyDescent="0.2">
      <c r="Y103" s="44">
        <v>34991</v>
      </c>
      <c r="Z103" s="44">
        <v>49</v>
      </c>
      <c r="AA103" s="44">
        <v>36458</v>
      </c>
      <c r="AB103" s="44">
        <v>48</v>
      </c>
    </row>
    <row r="104" spans="25:28" ht="15.75" thickBot="1" x14ac:dyDescent="0.2">
      <c r="Y104" s="44">
        <v>36458</v>
      </c>
      <c r="Z104" s="44">
        <v>48</v>
      </c>
      <c r="AA104" s="42">
        <v>37995</v>
      </c>
      <c r="AB104" s="42">
        <v>47</v>
      </c>
    </row>
    <row r="105" spans="25:28" ht="15.75" thickBot="1" x14ac:dyDescent="0.2">
      <c r="Y105" s="42">
        <v>37995</v>
      </c>
      <c r="Z105" s="42">
        <v>47</v>
      </c>
      <c r="AA105" s="44">
        <v>39605</v>
      </c>
      <c r="AB105" s="44">
        <v>46</v>
      </c>
    </row>
    <row r="106" spans="25:28" ht="15.75" thickBot="1" x14ac:dyDescent="0.2">
      <c r="Y106" s="44">
        <v>39605</v>
      </c>
      <c r="Z106" s="44">
        <v>46</v>
      </c>
      <c r="AA106" s="44">
        <v>41292</v>
      </c>
      <c r="AB106" s="44">
        <v>45</v>
      </c>
    </row>
    <row r="107" spans="25:28" ht="15.75" thickBot="1" x14ac:dyDescent="0.2">
      <c r="Y107" s="44">
        <v>41292</v>
      </c>
      <c r="Z107" s="44">
        <v>45</v>
      </c>
      <c r="AA107" s="44">
        <v>43062</v>
      </c>
      <c r="AB107" s="44">
        <v>44</v>
      </c>
    </row>
    <row r="108" spans="25:28" ht="15.75" thickBot="1" x14ac:dyDescent="0.2">
      <c r="Y108" s="44">
        <v>43062</v>
      </c>
      <c r="Z108" s="44">
        <v>44</v>
      </c>
      <c r="AA108" s="44">
        <v>44917</v>
      </c>
      <c r="AB108" s="44">
        <v>43</v>
      </c>
    </row>
    <row r="109" spans="25:28" ht="15.75" thickBot="1" x14ac:dyDescent="0.2">
      <c r="Y109" s="44">
        <v>44917</v>
      </c>
      <c r="Z109" s="44">
        <v>43</v>
      </c>
      <c r="AA109" s="42">
        <v>46863</v>
      </c>
      <c r="AB109" s="42">
        <v>42</v>
      </c>
    </row>
    <row r="110" spans="25:28" ht="15.75" thickBot="1" x14ac:dyDescent="0.2">
      <c r="Y110" s="42">
        <v>46863</v>
      </c>
      <c r="Z110" s="42">
        <v>42</v>
      </c>
      <c r="AA110" s="44">
        <v>48905</v>
      </c>
      <c r="AB110" s="44">
        <v>41</v>
      </c>
    </row>
    <row r="111" spans="25:28" ht="15.75" thickBot="1" x14ac:dyDescent="0.2">
      <c r="Y111" s="44">
        <v>48905</v>
      </c>
      <c r="Z111" s="44">
        <v>41</v>
      </c>
      <c r="AA111" s="44">
        <v>51048</v>
      </c>
      <c r="AB111" s="44">
        <v>40</v>
      </c>
    </row>
    <row r="112" spans="25:28" ht="15.75" thickBot="1" x14ac:dyDescent="0.2">
      <c r="Y112" s="44">
        <v>51048</v>
      </c>
      <c r="Z112" s="44">
        <v>40</v>
      </c>
      <c r="AA112" s="44">
        <v>53297</v>
      </c>
      <c r="AB112" s="44">
        <v>39</v>
      </c>
    </row>
    <row r="113" spans="25:28" ht="15.75" thickBot="1" x14ac:dyDescent="0.2">
      <c r="Y113" s="44">
        <v>53297</v>
      </c>
      <c r="Z113" s="44">
        <v>39</v>
      </c>
      <c r="AA113" s="44">
        <v>55658</v>
      </c>
      <c r="AB113" s="44">
        <v>38</v>
      </c>
    </row>
    <row r="114" spans="25:28" ht="15.75" thickBot="1" x14ac:dyDescent="0.2">
      <c r="Y114" s="44">
        <v>55658</v>
      </c>
      <c r="Z114" s="44">
        <v>38</v>
      </c>
      <c r="AA114" s="44">
        <v>58138</v>
      </c>
      <c r="AB114" s="44">
        <v>37</v>
      </c>
    </row>
    <row r="115" spans="25:28" ht="15.75" thickBot="1" x14ac:dyDescent="0.2">
      <c r="Y115" s="44">
        <v>58138</v>
      </c>
      <c r="Z115" s="44">
        <v>37</v>
      </c>
      <c r="AA115" s="44">
        <v>60743</v>
      </c>
      <c r="AB115" s="44">
        <v>36</v>
      </c>
    </row>
    <row r="116" spans="25:28" ht="15.75" thickBot="1" x14ac:dyDescent="0.2">
      <c r="Y116" s="44">
        <v>60743</v>
      </c>
      <c r="Z116" s="44">
        <v>36</v>
      </c>
      <c r="AA116" s="44">
        <v>63480</v>
      </c>
      <c r="AB116" s="44">
        <v>35</v>
      </c>
    </row>
    <row r="117" spans="25:28" ht="15.75" thickBot="1" x14ac:dyDescent="0.2">
      <c r="Y117" s="44">
        <v>63480</v>
      </c>
      <c r="Z117" s="44">
        <v>35</v>
      </c>
      <c r="AA117" s="44">
        <v>66356</v>
      </c>
      <c r="AB117" s="44">
        <v>34</v>
      </c>
    </row>
    <row r="118" spans="25:28" ht="15.75" thickBot="1" x14ac:dyDescent="0.2">
      <c r="Y118" s="44">
        <v>66356</v>
      </c>
      <c r="Z118" s="44">
        <v>34</v>
      </c>
      <c r="AA118" s="44">
        <v>69380</v>
      </c>
      <c r="AB118" s="44">
        <v>33</v>
      </c>
    </row>
    <row r="119" spans="25:28" ht="15.75" thickBot="1" x14ac:dyDescent="0.2">
      <c r="Y119" s="44">
        <v>69380</v>
      </c>
      <c r="Z119" s="44">
        <v>33</v>
      </c>
      <c r="AA119" s="42">
        <v>72560</v>
      </c>
      <c r="AB119" s="42">
        <v>32</v>
      </c>
    </row>
    <row r="120" spans="25:28" ht="15.75" thickBot="1" x14ac:dyDescent="0.2">
      <c r="Y120" s="42">
        <v>72560</v>
      </c>
      <c r="Z120" s="42">
        <v>32</v>
      </c>
      <c r="AA120" s="44">
        <v>75903</v>
      </c>
      <c r="AB120" s="44">
        <v>31</v>
      </c>
    </row>
    <row r="121" spans="25:28" ht="15.75" thickBot="1" x14ac:dyDescent="0.2">
      <c r="Y121" s="44">
        <v>75903</v>
      </c>
      <c r="Z121" s="44">
        <v>31</v>
      </c>
      <c r="AA121" s="44">
        <v>79422</v>
      </c>
      <c r="AB121" s="44">
        <v>30</v>
      </c>
    </row>
    <row r="122" spans="25:28" ht="15.75" thickBot="1" x14ac:dyDescent="0.2">
      <c r="Y122" s="44">
        <v>79422</v>
      </c>
      <c r="Z122" s="44">
        <v>30</v>
      </c>
      <c r="AA122" s="42">
        <v>83124</v>
      </c>
      <c r="AB122" s="42">
        <v>29</v>
      </c>
    </row>
    <row r="123" spans="25:28" ht="15.75" thickBot="1" x14ac:dyDescent="0.2">
      <c r="Y123" s="42">
        <v>83124</v>
      </c>
      <c r="Z123" s="42">
        <v>29</v>
      </c>
      <c r="AA123" s="44">
        <v>87022</v>
      </c>
      <c r="AB123" s="44">
        <v>28</v>
      </c>
    </row>
    <row r="124" spans="25:28" ht="15.75" thickBot="1" x14ac:dyDescent="0.2">
      <c r="Y124" s="44">
        <v>87022</v>
      </c>
      <c r="Z124" s="44">
        <v>28</v>
      </c>
      <c r="AA124" s="44">
        <v>91126</v>
      </c>
      <c r="AB124" s="44">
        <v>27</v>
      </c>
    </row>
    <row r="125" spans="25:28" ht="15.75" thickBot="1" x14ac:dyDescent="0.2">
      <c r="Y125" s="44">
        <v>91126</v>
      </c>
      <c r="Z125" s="44">
        <v>27</v>
      </c>
      <c r="AA125" s="44">
        <v>95447</v>
      </c>
      <c r="AB125" s="44">
        <v>26</v>
      </c>
    </row>
    <row r="126" spans="25:28" ht="15.75" thickBot="1" x14ac:dyDescent="0.2">
      <c r="Y126" s="44">
        <v>95447</v>
      </c>
      <c r="Z126" s="44">
        <v>26</v>
      </c>
      <c r="AA126" s="44">
        <v>100000</v>
      </c>
      <c r="AB126" s="44">
        <v>25</v>
      </c>
    </row>
    <row r="127" spans="25:28" ht="15.75" thickBot="1" x14ac:dyDescent="0.2">
      <c r="Y127" s="44">
        <v>100000</v>
      </c>
      <c r="Z127" s="44">
        <v>25</v>
      </c>
      <c r="AA127" s="44">
        <v>104800</v>
      </c>
      <c r="AB127" s="44">
        <v>24</v>
      </c>
    </row>
    <row r="128" spans="25:28" ht="15.75" thickBot="1" x14ac:dyDescent="0.2">
      <c r="Y128" s="44">
        <v>104800</v>
      </c>
      <c r="Z128" s="44">
        <v>24</v>
      </c>
      <c r="AA128" s="42">
        <v>109850</v>
      </c>
      <c r="AB128" s="42">
        <v>23</v>
      </c>
    </row>
    <row r="129" spans="25:28" ht="15.75" thickBot="1" x14ac:dyDescent="0.2">
      <c r="Y129" s="42">
        <v>109850</v>
      </c>
      <c r="Z129" s="42">
        <v>23</v>
      </c>
      <c r="AA129" s="44">
        <v>115190</v>
      </c>
      <c r="AB129" s="44">
        <v>22</v>
      </c>
    </row>
    <row r="130" spans="25:28" ht="15.75" thickBot="1" x14ac:dyDescent="0.2">
      <c r="Y130" s="44">
        <v>115190</v>
      </c>
      <c r="Z130" s="44">
        <v>22</v>
      </c>
      <c r="AA130" s="44">
        <v>120810</v>
      </c>
      <c r="AB130" s="44">
        <v>21</v>
      </c>
    </row>
    <row r="131" spans="25:28" ht="15.75" thickBot="1" x14ac:dyDescent="0.2">
      <c r="Y131" s="44">
        <v>120810</v>
      </c>
      <c r="Z131" s="44">
        <v>21</v>
      </c>
      <c r="AA131" s="44">
        <v>126740</v>
      </c>
      <c r="AB131" s="44">
        <v>20</v>
      </c>
    </row>
    <row r="132" spans="25:28" ht="15.75" thickBot="1" x14ac:dyDescent="0.2">
      <c r="Y132" s="44">
        <v>126740</v>
      </c>
      <c r="Z132" s="44">
        <v>20</v>
      </c>
      <c r="AA132" s="44">
        <v>133000</v>
      </c>
      <c r="AB132" s="44">
        <v>19</v>
      </c>
    </row>
    <row r="133" spans="25:28" ht="15.75" thickBot="1" x14ac:dyDescent="0.2">
      <c r="Y133" s="44">
        <v>133000</v>
      </c>
      <c r="Z133" s="44">
        <v>19</v>
      </c>
      <c r="AA133" s="42">
        <v>139610</v>
      </c>
      <c r="AB133" s="42">
        <v>18</v>
      </c>
    </row>
    <row r="134" spans="25:28" ht="15.75" thickBot="1" x14ac:dyDescent="0.2">
      <c r="Y134" s="42">
        <v>139610</v>
      </c>
      <c r="Z134" s="42">
        <v>18</v>
      </c>
      <c r="AA134" s="44">
        <v>146580</v>
      </c>
      <c r="AB134" s="44">
        <v>17</v>
      </c>
    </row>
    <row r="135" spans="25:28" ht="15.75" thickBot="1" x14ac:dyDescent="0.2">
      <c r="Y135" s="44">
        <v>146580</v>
      </c>
      <c r="Z135" s="44">
        <v>17</v>
      </c>
      <c r="AA135" s="44">
        <v>153950</v>
      </c>
      <c r="AB135" s="44">
        <v>16</v>
      </c>
    </row>
    <row r="136" spans="25:28" ht="15.75" thickBot="1" x14ac:dyDescent="0.2">
      <c r="Y136" s="44">
        <v>153950</v>
      </c>
      <c r="Z136" s="44">
        <v>16</v>
      </c>
      <c r="AA136" s="44">
        <v>161730</v>
      </c>
      <c r="AB136" s="44">
        <v>15</v>
      </c>
    </row>
    <row r="137" spans="25:28" ht="15.75" thickBot="1" x14ac:dyDescent="0.2">
      <c r="Y137" s="44">
        <v>161730</v>
      </c>
      <c r="Z137" s="44">
        <v>15</v>
      </c>
      <c r="AA137" s="44">
        <v>169950</v>
      </c>
      <c r="AB137" s="44">
        <v>14</v>
      </c>
    </row>
    <row r="138" spans="25:28" ht="15.75" thickBot="1" x14ac:dyDescent="0.2">
      <c r="Y138" s="44">
        <v>169950</v>
      </c>
      <c r="Z138" s="44">
        <v>14</v>
      </c>
      <c r="AA138" s="44">
        <v>178650</v>
      </c>
      <c r="AB138" s="44">
        <v>13</v>
      </c>
    </row>
    <row r="139" spans="25:28" ht="15.75" thickBot="1" x14ac:dyDescent="0.2">
      <c r="Y139" s="44">
        <v>178650</v>
      </c>
      <c r="Z139" s="44">
        <v>13</v>
      </c>
      <c r="AA139" s="44">
        <v>187840</v>
      </c>
      <c r="AB139" s="44">
        <v>12</v>
      </c>
    </row>
    <row r="140" spans="25:28" ht="15.75" thickBot="1" x14ac:dyDescent="0.2">
      <c r="Y140" s="44">
        <v>187840</v>
      </c>
      <c r="Z140" s="44">
        <v>12</v>
      </c>
      <c r="AA140" s="44">
        <v>197560</v>
      </c>
      <c r="AB140" s="44">
        <v>11</v>
      </c>
    </row>
    <row r="141" spans="25:28" ht="15.75" thickBot="1" x14ac:dyDescent="0.2">
      <c r="Y141" s="44">
        <v>197560</v>
      </c>
      <c r="Z141" s="44">
        <v>11</v>
      </c>
      <c r="AA141" s="44">
        <v>207850</v>
      </c>
      <c r="AB141" s="44">
        <v>10</v>
      </c>
    </row>
    <row r="142" spans="25:28" ht="15.75" thickBot="1" x14ac:dyDescent="0.2">
      <c r="Y142" s="44">
        <v>207850</v>
      </c>
      <c r="Z142" s="44">
        <v>10</v>
      </c>
    </row>
  </sheetData>
  <mergeCells count="26">
    <mergeCell ref="Q2:R2"/>
    <mergeCell ref="B1:J1"/>
    <mergeCell ref="B2:G2"/>
    <mergeCell ref="I2:J2"/>
    <mergeCell ref="M2:N2"/>
    <mergeCell ref="O2:P2"/>
    <mergeCell ref="B4:C4"/>
    <mergeCell ref="D4:E4"/>
    <mergeCell ref="F4:G4"/>
    <mergeCell ref="B14:J14"/>
    <mergeCell ref="B15:E15"/>
    <mergeCell ref="G15:J15"/>
    <mergeCell ref="D18:D26"/>
    <mergeCell ref="E18:E26"/>
    <mergeCell ref="J18:J26"/>
    <mergeCell ref="B28:J28"/>
    <mergeCell ref="M30:N30"/>
    <mergeCell ref="Q30:R30"/>
    <mergeCell ref="H33:H41"/>
    <mergeCell ref="M35:N35"/>
    <mergeCell ref="O35:P35"/>
    <mergeCell ref="Q35:R35"/>
    <mergeCell ref="M40:N40"/>
    <mergeCell ref="O40:P40"/>
    <mergeCell ref="Q40:R40"/>
    <mergeCell ref="O30:P30"/>
  </mergeCells>
  <phoneticPr fontId="4" type="noConversion"/>
  <pageMargins left="0.7" right="0.7" top="0.75" bottom="0.75" header="0.3" footer="0.3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0C6359-05F7-48B8-BDAE-D8748B1368FB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FF37F7F8-1C2B-4856-AE2A-98FD358BBE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45BD3C-CCEF-4760-9C15-55494E94A341}"/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01</vt:lpstr>
      <vt:lpstr>02</vt:lpstr>
      <vt:lpstr>03</vt:lpstr>
      <vt:lpstr>04</vt:lpstr>
      <vt:lpstr>05</vt:lpstr>
      <vt:lpstr>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揭崇岱</cp:lastModifiedBy>
  <cp:revision/>
  <dcterms:created xsi:type="dcterms:W3CDTF">2020-03-11T05:50:08Z</dcterms:created>
  <dcterms:modified xsi:type="dcterms:W3CDTF">2020-03-11T18:22:12Z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</Properties>
</file>