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-下/"/>
    </mc:Choice>
  </mc:AlternateContent>
  <xr:revisionPtr revIDLastSave="698" documentId="8_{26A48DB7-6DC0-4214-AA7B-1E00505B9C8A}" xr6:coauthVersionLast="45" xr6:coauthVersionMax="45" xr10:uidLastSave="{F35A3994-738F-4183-BFE3-6DB9FE238C92}"/>
  <bookViews>
    <workbookView xWindow="-120" yWindow="-120" windowWidth="20730" windowHeight="11160" xr2:uid="{CC97D0B8-46F5-433C-B731-3ED0DF7564FA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 l="1"/>
  <c r="E7" i="1"/>
  <c r="E4" i="1"/>
  <c r="E5" i="1"/>
  <c r="E6" i="1"/>
  <c r="E3" i="1"/>
  <c r="B11" i="1" l="1"/>
  <c r="A12" i="1" l="1"/>
  <c r="I12" i="1" s="1"/>
  <c r="A13" i="1"/>
  <c r="I13" i="1" s="1"/>
  <c r="A14" i="1"/>
  <c r="I14" i="1" s="1"/>
  <c r="A15" i="1"/>
  <c r="I15" i="1" s="1"/>
  <c r="A16" i="1"/>
  <c r="I16" i="1" s="1"/>
  <c r="A17" i="1"/>
  <c r="I17" i="1" s="1"/>
  <c r="A11" i="1"/>
  <c r="I11" i="1" s="1"/>
  <c r="B12" i="1"/>
  <c r="B13" i="1"/>
  <c r="B14" i="1"/>
  <c r="B15" i="1"/>
  <c r="B16" i="1"/>
  <c r="B17" i="1"/>
  <c r="C11" i="1" l="1"/>
  <c r="F3" i="1"/>
  <c r="H17" i="1"/>
  <c r="H16" i="1"/>
  <c r="J13" i="1"/>
  <c r="H15" i="1"/>
  <c r="J12" i="1"/>
  <c r="J14" i="1"/>
  <c r="H12" i="1"/>
  <c r="J11" i="1"/>
  <c r="H11" i="1"/>
  <c r="H14" i="1"/>
  <c r="J15" i="1"/>
  <c r="J17" i="1"/>
  <c r="H13" i="1"/>
  <c r="G13" i="1" s="1"/>
  <c r="L13" i="1" s="1"/>
  <c r="M13" i="1" s="1"/>
  <c r="J16" i="1"/>
  <c r="I6" i="1"/>
  <c r="J6" i="1" s="1"/>
  <c r="L5" i="1"/>
  <c r="M5" i="1" s="1"/>
  <c r="I5" i="1"/>
  <c r="J5" i="1" s="1"/>
  <c r="L6" i="1"/>
  <c r="M6" i="1" s="1"/>
  <c r="I3" i="1"/>
  <c r="J3" i="1" s="1"/>
  <c r="I4" i="1"/>
  <c r="J4" i="1" s="1"/>
  <c r="L7" i="1"/>
  <c r="M7" i="1" s="1"/>
  <c r="I7" i="1"/>
  <c r="J7" i="1" s="1"/>
  <c r="L4" i="1"/>
  <c r="M4" i="1" s="1"/>
  <c r="L3" i="1"/>
  <c r="M3" i="1" s="1"/>
  <c r="G14" i="1" l="1"/>
  <c r="L14" i="1" s="1"/>
  <c r="M14" i="1" s="1"/>
  <c r="G11" i="1"/>
  <c r="L11" i="1" s="1"/>
  <c r="M11" i="1" s="1"/>
  <c r="G12" i="1"/>
  <c r="L12" i="1" s="1"/>
  <c r="M12" i="1" s="1"/>
  <c r="G15" i="1"/>
  <c r="L15" i="1" s="1"/>
  <c r="M15" i="1" s="1"/>
  <c r="G16" i="1"/>
  <c r="L16" i="1" s="1"/>
  <c r="M16" i="1" s="1"/>
  <c r="G17" i="1"/>
  <c r="L17" i="1" s="1"/>
  <c r="M17" i="1" s="1"/>
  <c r="N7" i="1"/>
  <c r="N6" i="1"/>
  <c r="N4" i="1"/>
  <c r="N5" i="1"/>
  <c r="N3" i="1"/>
  <c r="O3" i="1" l="1"/>
  <c r="P3" i="1" s="1"/>
</calcChain>
</file>

<file path=xl/sharedStrings.xml><?xml version="1.0" encoding="utf-8"?>
<sst xmlns="http://schemas.openxmlformats.org/spreadsheetml/2006/main" count="27" uniqueCount="24">
  <si>
    <t>輸入數據(打V都要)</t>
    <phoneticPr fontId="1" type="noConversion"/>
  </si>
  <si>
    <t>V</t>
    <phoneticPr fontId="1" type="noConversion"/>
  </si>
  <si>
    <t>R</t>
    <phoneticPr fontId="1" type="noConversion"/>
  </si>
  <si>
    <r>
      <t>θ</t>
    </r>
    <r>
      <rPr>
        <b/>
        <sz val="18"/>
        <color theme="1"/>
        <rFont val="Calibri"/>
        <family val="1"/>
      </rPr>
      <t>1</t>
    </r>
    <phoneticPr fontId="1" type="noConversion"/>
  </si>
  <si>
    <r>
      <t>θ</t>
    </r>
    <r>
      <rPr>
        <b/>
        <sz val="18"/>
        <color theme="1"/>
        <rFont val="Calibri"/>
        <family val="1"/>
      </rPr>
      <t>2</t>
    </r>
    <r>
      <rPr>
        <sz val="12"/>
        <color theme="1"/>
        <rFont val="新細明體"/>
        <family val="2"/>
        <charset val="136"/>
        <scheme val="minor"/>
      </rPr>
      <t/>
    </r>
  </si>
  <si>
    <r>
      <t>θ</t>
    </r>
    <r>
      <rPr>
        <b/>
        <sz val="18"/>
        <color theme="1"/>
        <rFont val="Calibri"/>
        <family val="1"/>
      </rPr>
      <t>3</t>
    </r>
    <r>
      <rPr>
        <sz val="12"/>
        <color theme="1"/>
        <rFont val="新細明體"/>
        <family val="2"/>
        <charset val="136"/>
        <scheme val="minor"/>
      </rPr>
      <t/>
    </r>
  </si>
  <si>
    <t>Θave</t>
    <phoneticPr fontId="1" type="noConversion"/>
  </si>
  <si>
    <t>斜率</t>
    <phoneticPr fontId="1" type="noConversion"/>
  </si>
  <si>
    <t>r1</t>
    <phoneticPr fontId="1" type="noConversion"/>
  </si>
  <si>
    <r>
      <t>θ</t>
    </r>
    <r>
      <rPr>
        <b/>
        <sz val="18"/>
        <color theme="1"/>
        <rFont val="新細明體"/>
        <family val="1"/>
        <charset val="136"/>
      </rPr>
      <t>1</t>
    </r>
    <phoneticPr fontId="1" type="noConversion"/>
  </si>
  <si>
    <r>
      <rPr>
        <b/>
        <sz val="18"/>
        <color theme="1"/>
        <rFont val="新細明體"/>
        <family val="1"/>
        <charset val="136"/>
      </rPr>
      <t>tan</t>
    </r>
    <r>
      <rPr>
        <b/>
        <sz val="18"/>
        <color theme="1"/>
        <rFont val="Calibri"/>
        <family val="1"/>
        <charset val="161"/>
      </rPr>
      <t>θ</t>
    </r>
    <r>
      <rPr>
        <b/>
        <sz val="18"/>
        <color theme="1"/>
        <rFont val="新細明體"/>
        <family val="1"/>
        <charset val="136"/>
      </rPr>
      <t>1</t>
    </r>
    <phoneticPr fontId="1" type="noConversion"/>
  </si>
  <si>
    <t>r2</t>
  </si>
  <si>
    <r>
      <t>θ</t>
    </r>
    <r>
      <rPr>
        <b/>
        <sz val="18"/>
        <color theme="1"/>
        <rFont val="新細明體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</si>
  <si>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8"/>
        <color theme="1"/>
        <rFont val="新細明體"/>
        <family val="1"/>
        <charset val="136"/>
      </rPr>
      <t>tan</t>
    </r>
    <r>
      <rPr>
        <b/>
        <sz val="18"/>
        <color theme="1"/>
        <rFont val="Calibri"/>
        <family val="1"/>
        <charset val="161"/>
      </rPr>
      <t>θ</t>
    </r>
    <r>
      <rPr>
        <b/>
        <sz val="18"/>
        <color theme="1"/>
        <rFont val="新細明體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/>
    </r>
  </si>
  <si>
    <t>n</t>
    <phoneticPr fontId="1" type="noConversion"/>
  </si>
  <si>
    <t>average</t>
    <phoneticPr fontId="1" type="noConversion"/>
  </si>
  <si>
    <t>%</t>
    <phoneticPr fontId="1" type="noConversion"/>
  </si>
  <si>
    <t>X</t>
    <phoneticPr fontId="1" type="noConversion"/>
  </si>
  <si>
    <t>Y</t>
    <phoneticPr fontId="1" type="noConversion"/>
  </si>
  <si>
    <t>r</t>
    <phoneticPr fontId="1" type="noConversion"/>
  </si>
  <si>
    <t>a</t>
    <phoneticPr fontId="1" type="noConversion"/>
  </si>
  <si>
    <t>b</t>
    <phoneticPr fontId="1" type="noConversion"/>
  </si>
  <si>
    <t>去logy</t>
    <phoneticPr fontId="1" type="noConversion"/>
  </si>
  <si>
    <t>去tan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</si>
</sst>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2"/>
      <charset val="136"/>
      <scheme val="minor"/>
    </font>
    <font>
      <b/>
      <sz val="18"/>
      <color theme="1"/>
      <name val="Calibri"/>
      <family val="1"/>
      <charset val="161"/>
    </font>
    <font>
      <b/>
      <sz val="18"/>
      <color theme="1"/>
      <name val="Calibri"/>
      <family val="1"/>
    </font>
    <font>
      <b/>
      <sz val="18"/>
      <color theme="1"/>
      <name val="細明體"/>
      <family val="1"/>
      <charset val="136"/>
    </font>
    <font>
      <b/>
      <sz val="18"/>
      <color theme="1"/>
      <name val="新細明體"/>
      <family val="1"/>
      <charset val="136"/>
    </font>
    <font>
      <b/>
      <sz val="18"/>
      <color theme="1"/>
      <name val="Calibri"/>
      <family val="1"/>
      <charset val="136"/>
    </font>
    <font>
      <b/>
      <sz val="18"/>
      <color rgb="FF444444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5">
    <dxf>
      <font>
        <color rgb="FFFFFF0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FF00"/>
      </font>
      <fill>
        <patternFill>
          <bgColor theme="8" tint="-0.24994659260841701"/>
        </patternFill>
      </fill>
    </dxf>
    <dxf>
      <font>
        <b val="0"/>
        <i val="0"/>
        <u val="none"/>
        <color rgb="FF7030A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847769028871389E-2"/>
                  <c:y val="4.32651647710702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工作表1!$A$11:$A$17</c:f>
              <c:numCache>
                <c:formatCode>General</c:formatCode>
                <c:ptCount val="7"/>
                <c:pt idx="0">
                  <c:v>0.95424250943932487</c:v>
                </c:pt>
                <c:pt idx="1">
                  <c:v>1</c:v>
                </c:pt>
                <c:pt idx="2">
                  <c:v>1.0413926851582251</c:v>
                </c:pt>
                <c:pt idx="3">
                  <c:v>1.0791812460476249</c:v>
                </c:pt>
                <c:pt idx="4">
                  <c:v>1.1139433523068367</c:v>
                </c:pt>
                <c:pt idx="5">
                  <c:v>1.146128035678238</c:v>
                </c:pt>
                <c:pt idx="6">
                  <c:v>1.1760912590556813</c:v>
                </c:pt>
              </c:numCache>
            </c:numRef>
          </c:xVal>
          <c:yVal>
            <c:numRef>
              <c:f>工作表1!$B$11:$B$17</c:f>
              <c:numCache>
                <c:formatCode>General</c:formatCode>
                <c:ptCount val="7"/>
                <c:pt idx="0">
                  <c:v>0.76869759674954385</c:v>
                </c:pt>
                <c:pt idx="1">
                  <c:v>0.64830321751136477</c:v>
                </c:pt>
                <c:pt idx="2">
                  <c:v>0.68511487656572412</c:v>
                </c:pt>
                <c:pt idx="3">
                  <c:v>0.48822396145897268</c:v>
                </c:pt>
                <c:pt idx="4">
                  <c:v>0.45488065290878105</c:v>
                </c:pt>
                <c:pt idx="5">
                  <c:v>0.40831882987138007</c:v>
                </c:pt>
                <c:pt idx="6">
                  <c:v>0.22696732121214691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A-48BB-84B0-6FAF6C3A6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3456"/>
        <c:axId val="85324288"/>
      </c:scatterChart>
      <c:valAx>
        <c:axId val="1837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4288"/>
        <c:crosses val="autoZero"/>
        <c:crossBetween val="midCat"/>
      </c:valAx>
      <c:valAx>
        <c:axId val="853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847769028871389E-2"/>
                  <c:y val="4.32651647710702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工作表1!$A$11:$A$17</c:f>
              <c:numCache>
                <c:formatCode>General</c:formatCode>
                <c:ptCount val="7"/>
                <c:pt idx="0">
                  <c:v>0.95424250943932487</c:v>
                </c:pt>
                <c:pt idx="1">
                  <c:v>1</c:v>
                </c:pt>
                <c:pt idx="2">
                  <c:v>1.0413926851582251</c:v>
                </c:pt>
                <c:pt idx="3">
                  <c:v>1.0791812460476249</c:v>
                </c:pt>
                <c:pt idx="4">
                  <c:v>1.1139433523068367</c:v>
                </c:pt>
                <c:pt idx="5">
                  <c:v>1.146128035678238</c:v>
                </c:pt>
                <c:pt idx="6">
                  <c:v>1.1760912590556813</c:v>
                </c:pt>
              </c:numCache>
            </c:numRef>
          </c:xVal>
          <c:yVal>
            <c:numRef>
              <c:f>工作表1!$B$11:$B$17</c:f>
              <c:numCache>
                <c:formatCode>General</c:formatCode>
                <c:ptCount val="7"/>
                <c:pt idx="0">
                  <c:v>0.76869759674954385</c:v>
                </c:pt>
                <c:pt idx="1">
                  <c:v>0.64830321751136477</c:v>
                </c:pt>
                <c:pt idx="2">
                  <c:v>0.68511487656572412</c:v>
                </c:pt>
                <c:pt idx="3">
                  <c:v>0.48822396145897268</c:v>
                </c:pt>
                <c:pt idx="4">
                  <c:v>0.45488065290878105</c:v>
                </c:pt>
                <c:pt idx="5">
                  <c:v>0.40831882987138007</c:v>
                </c:pt>
                <c:pt idx="6">
                  <c:v>0.22696732121214691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7-459A-B05F-01C3CB1A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3456"/>
        <c:axId val="85324288"/>
      </c:scatterChart>
      <c:valAx>
        <c:axId val="18376345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4288"/>
        <c:crosses val="autoZero"/>
        <c:crossBetween val="midCat"/>
      </c:valAx>
      <c:valAx>
        <c:axId val="8532428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9</xdr:row>
      <xdr:rowOff>9525</xdr:rowOff>
    </xdr:from>
    <xdr:to>
      <xdr:col>6</xdr:col>
      <xdr:colOff>542925</xdr:colOff>
      <xdr:row>17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611F88-1EE0-4E74-8266-7DA40CD5A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304800</xdr:rowOff>
    </xdr:from>
    <xdr:to>
      <xdr:col>13</xdr:col>
      <xdr:colOff>923925</xdr:colOff>
      <xdr:row>17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146427E-E818-42D5-8001-6D5AA28F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8DF2-C1F0-415C-834B-60804425FF39}">
  <dimension ref="A1:P17"/>
  <sheetViews>
    <sheetView tabSelected="1" topLeftCell="F1" workbookViewId="0">
      <selection activeCell="K8" sqref="K8"/>
    </sheetView>
  </sheetViews>
  <sheetFormatPr defaultRowHeight="25.5"/>
  <cols>
    <col min="1" max="1" width="6.625" style="1" customWidth="1"/>
    <col min="2" max="4" width="8" style="1" customWidth="1"/>
    <col min="5" max="5" width="24.25" style="1" customWidth="1"/>
    <col min="6" max="6" width="16.875" style="1" customWidth="1"/>
    <col min="7" max="7" width="7.875" style="1" customWidth="1"/>
    <col min="8" max="8" width="8" style="1" customWidth="1"/>
    <col min="9" max="9" width="13.375" style="1" customWidth="1"/>
    <col min="10" max="10" width="12.125" style="1" customWidth="1"/>
    <col min="11" max="11" width="7.125" style="1" customWidth="1"/>
    <col min="12" max="12" width="12" style="1" customWidth="1"/>
    <col min="13" max="13" width="11.75" style="1" customWidth="1"/>
    <col min="14" max="16" width="16.875" style="1" customWidth="1"/>
    <col min="17" max="16384" width="9" style="1"/>
  </cols>
  <sheetData>
    <row r="1" spans="1:16">
      <c r="A1" s="8" t="s">
        <v>0</v>
      </c>
      <c r="B1" s="8"/>
      <c r="C1" s="8"/>
      <c r="D1" s="8"/>
      <c r="E1" s="7"/>
      <c r="F1" s="7"/>
      <c r="G1" s="7"/>
      <c r="H1" s="7" t="s">
        <v>1</v>
      </c>
      <c r="I1" s="7"/>
      <c r="J1" s="7"/>
      <c r="K1" s="7" t="s">
        <v>1</v>
      </c>
      <c r="L1" s="7"/>
      <c r="M1" s="7"/>
      <c r="N1" s="7"/>
      <c r="O1" s="7"/>
      <c r="P1" s="7"/>
    </row>
    <row r="2" spans="1:16">
      <c r="A2" s="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7"/>
      <c r="H2" s="2" t="s">
        <v>8</v>
      </c>
      <c r="I2" s="2" t="s">
        <v>9</v>
      </c>
      <c r="J2" s="4" t="s">
        <v>10</v>
      </c>
      <c r="K2" s="2" t="s">
        <v>11</v>
      </c>
      <c r="L2" s="2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 spans="1:16">
      <c r="A3" s="7">
        <v>9</v>
      </c>
      <c r="B3" s="7">
        <v>80</v>
      </c>
      <c r="C3" s="7">
        <v>81</v>
      </c>
      <c r="D3" s="7">
        <v>80</v>
      </c>
      <c r="E3" s="7">
        <f>AVERAGE(B3:D3)</f>
        <v>80.333333333333329</v>
      </c>
      <c r="F3" s="8">
        <f>SLOPE(B11:B17,A11:A17)</f>
        <v>-2.2391150687077803</v>
      </c>
      <c r="G3" s="7">
        <v>1</v>
      </c>
      <c r="H3" s="7">
        <v>13</v>
      </c>
      <c r="I3" s="5">
        <f>VLOOKUP(H3,$A$3:$E$9,5,)</f>
        <v>70.666666666666671</v>
      </c>
      <c r="J3" s="6">
        <f>TAN(RADIANS(I3))</f>
        <v>2.8502348958454844</v>
      </c>
      <c r="K3" s="7">
        <v>15</v>
      </c>
      <c r="L3" s="5">
        <f>VLOOKUP(K3,$A$3:$E$9,5,)</f>
        <v>59.333333333333336</v>
      </c>
      <c r="M3" s="6">
        <f>TAN(RADIANS(L3))</f>
        <v>1.6864261243174552</v>
      </c>
      <c r="N3" s="6">
        <f>(LOG(J3)-LOG(M3))/(LOG(H3)-LOG(K3))</f>
        <v>-3.667272859529918</v>
      </c>
      <c r="O3" s="9">
        <f>AVERAGE(N3:N7)</f>
        <v>-2.467650414623074</v>
      </c>
      <c r="P3" s="8">
        <f>(F3-O3)/O3*100</f>
        <v>-9.2612529133386889</v>
      </c>
    </row>
    <row r="4" spans="1:16">
      <c r="A4" s="7">
        <v>10</v>
      </c>
      <c r="B4" s="7">
        <v>79</v>
      </c>
      <c r="C4" s="7">
        <v>78</v>
      </c>
      <c r="D4" s="7">
        <v>75</v>
      </c>
      <c r="E4" s="7">
        <f t="shared" ref="E4:E9" si="0">AVERAGE(B4:D4)</f>
        <v>77.333333333333329</v>
      </c>
      <c r="F4" s="8"/>
      <c r="G4" s="7">
        <v>2</v>
      </c>
      <c r="H4" s="7">
        <v>12</v>
      </c>
      <c r="I4" s="5">
        <f t="shared" ref="I4:I7" si="1">VLOOKUP(H4,$A$3:$E$9,5,)</f>
        <v>72</v>
      </c>
      <c r="J4" s="6">
        <f t="shared" ref="J4:M7" si="2">TAN(RADIANS(I4))</f>
        <v>3.0776835371752527</v>
      </c>
      <c r="K4" s="7">
        <v>14</v>
      </c>
      <c r="L4" s="5">
        <f t="shared" ref="L4:L7" si="3">VLOOKUP(K4,$A$3:$E$9,5,)</f>
        <v>68.666666666666671</v>
      </c>
      <c r="M4" s="6">
        <f t="shared" si="2"/>
        <v>2.5604649186509594</v>
      </c>
      <c r="N4" s="6">
        <f t="shared" ref="N4:N7" si="4">(LOG(J4)-LOG(M4))/(LOG(H4)-LOG(K4))</f>
        <v>-1.1935618127243852</v>
      </c>
      <c r="O4" s="9"/>
      <c r="P4" s="8"/>
    </row>
    <row r="5" spans="1:16">
      <c r="A5" s="7">
        <v>11</v>
      </c>
      <c r="B5" s="7">
        <v>78</v>
      </c>
      <c r="C5" s="7">
        <v>79</v>
      </c>
      <c r="D5" s="7">
        <v>78</v>
      </c>
      <c r="E5" s="7">
        <f t="shared" si="0"/>
        <v>78.333333333333329</v>
      </c>
      <c r="F5" s="8"/>
      <c r="G5" s="7">
        <v>3</v>
      </c>
      <c r="H5" s="7">
        <v>11</v>
      </c>
      <c r="I5" s="5">
        <f t="shared" si="1"/>
        <v>78.333333333333329</v>
      </c>
      <c r="J5" s="6">
        <f t="shared" si="2"/>
        <v>4.8430045444195589</v>
      </c>
      <c r="K5" s="7">
        <v>14</v>
      </c>
      <c r="L5" s="5">
        <f t="shared" si="3"/>
        <v>68.666666666666671</v>
      </c>
      <c r="M5" s="6">
        <f t="shared" si="2"/>
        <v>2.5604649186509594</v>
      </c>
      <c r="N5" s="6">
        <f t="shared" si="4"/>
        <v>-2.6428139622395581</v>
      </c>
      <c r="O5" s="9"/>
      <c r="P5" s="8"/>
    </row>
    <row r="6" spans="1:16">
      <c r="A6" s="7">
        <v>12</v>
      </c>
      <c r="B6" s="7">
        <v>72</v>
      </c>
      <c r="C6" s="7">
        <v>73</v>
      </c>
      <c r="D6" s="7">
        <v>71</v>
      </c>
      <c r="E6" s="7">
        <f t="shared" si="0"/>
        <v>72</v>
      </c>
      <c r="F6" s="8"/>
      <c r="G6" s="7">
        <v>4</v>
      </c>
      <c r="H6" s="7">
        <v>10</v>
      </c>
      <c r="I6" s="5">
        <f t="shared" si="1"/>
        <v>77.333333333333329</v>
      </c>
      <c r="J6" s="6">
        <f t="shared" si="2"/>
        <v>4.4494181035546534</v>
      </c>
      <c r="K6" s="7">
        <v>15</v>
      </c>
      <c r="L6" s="5">
        <f t="shared" si="3"/>
        <v>59.333333333333336</v>
      </c>
      <c r="M6" s="6">
        <f t="shared" si="2"/>
        <v>1.6864261243174552</v>
      </c>
      <c r="N6" s="6">
        <f t="shared" si="4"/>
        <v>-2.3927132928613357</v>
      </c>
      <c r="O6" s="9"/>
      <c r="P6" s="8"/>
    </row>
    <row r="7" spans="1:16">
      <c r="A7" s="7">
        <v>13</v>
      </c>
      <c r="B7" s="7">
        <v>71</v>
      </c>
      <c r="C7" s="7">
        <v>70</v>
      </c>
      <c r="D7" s="7">
        <v>71</v>
      </c>
      <c r="E7" s="7">
        <f t="shared" si="0"/>
        <v>70.666666666666671</v>
      </c>
      <c r="F7" s="8"/>
      <c r="G7" s="7">
        <v>5</v>
      </c>
      <c r="H7" s="7">
        <v>9</v>
      </c>
      <c r="I7" s="5">
        <f t="shared" si="1"/>
        <v>80.333333333333329</v>
      </c>
      <c r="J7" s="6">
        <f t="shared" si="2"/>
        <v>5.8708042066700656</v>
      </c>
      <c r="K7" s="7">
        <v>15</v>
      </c>
      <c r="L7" s="5">
        <f t="shared" si="3"/>
        <v>59.333333333333336</v>
      </c>
      <c r="M7" s="6">
        <f t="shared" si="2"/>
        <v>1.6864261243174552</v>
      </c>
      <c r="N7" s="6">
        <f t="shared" si="4"/>
        <v>-2.4418901457601736</v>
      </c>
      <c r="O7" s="9"/>
      <c r="P7" s="8"/>
    </row>
    <row r="8" spans="1:16">
      <c r="A8" s="7">
        <v>14</v>
      </c>
      <c r="B8" s="7">
        <v>69</v>
      </c>
      <c r="C8" s="7">
        <v>69</v>
      </c>
      <c r="D8" s="7">
        <v>68</v>
      </c>
      <c r="E8" s="7">
        <f>AVERAGE(B8:D8)</f>
        <v>68.666666666666671</v>
      </c>
      <c r="F8" s="8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>
        <v>15</v>
      </c>
      <c r="B9" s="7">
        <v>60</v>
      </c>
      <c r="C9" s="7">
        <v>58</v>
      </c>
      <c r="D9" s="7">
        <v>60</v>
      </c>
      <c r="E9" s="7">
        <f t="shared" si="0"/>
        <v>59.333333333333336</v>
      </c>
      <c r="F9" s="8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 t="s">
        <v>17</v>
      </c>
      <c r="B10" s="7" t="s">
        <v>18</v>
      </c>
      <c r="C10" s="8" t="s">
        <v>19</v>
      </c>
      <c r="D10" s="8"/>
      <c r="E10" s="8"/>
      <c r="F10" s="7"/>
      <c r="G10" s="7" t="s">
        <v>18</v>
      </c>
      <c r="H10" s="7" t="s">
        <v>20</v>
      </c>
      <c r="I10" s="7" t="s">
        <v>17</v>
      </c>
      <c r="J10" s="7" t="s">
        <v>21</v>
      </c>
      <c r="K10" s="7"/>
      <c r="L10" s="7" t="s">
        <v>22</v>
      </c>
      <c r="M10" s="7" t="s">
        <v>23</v>
      </c>
      <c r="N10" s="7"/>
      <c r="O10" s="7"/>
      <c r="P10" s="7"/>
    </row>
    <row r="11" spans="1:16">
      <c r="A11" s="7">
        <f>LOG10(A3)</f>
        <v>0.95424250943932487</v>
      </c>
      <c r="B11" s="7">
        <f>LOG(TAN(RADIANS(E3)))</f>
        <v>0.76869759674954385</v>
      </c>
      <c r="C11" s="8">
        <f>RSQ(B11:B17,A11:A17)</f>
        <v>0.91478202308817036</v>
      </c>
      <c r="D11" s="8"/>
      <c r="E11" s="8"/>
      <c r="F11" s="7"/>
      <c r="G11" s="7">
        <f>H11*I11+J11</f>
        <v>0.79169163395066677</v>
      </c>
      <c r="H11" s="7">
        <f>SLOPE($B$11:$B$17,$A$11:$A$17)</f>
        <v>-2.2391150687077803</v>
      </c>
      <c r="I11" s="7">
        <f>A11</f>
        <v>0.95424250943932487</v>
      </c>
      <c r="J11" s="7">
        <f>INTERCEPT($B$11:$B$17,$A$11:$A$17)</f>
        <v>2.9283504160377856</v>
      </c>
      <c r="K11" s="7"/>
      <c r="L11" s="7">
        <f>10^G11</f>
        <v>6.1900140382327313</v>
      </c>
      <c r="M11" s="7">
        <f>DEGREES(ATAN(L11))</f>
        <v>80.823123212118901</v>
      </c>
      <c r="N11" s="7"/>
      <c r="O11" s="7"/>
      <c r="P11" s="7"/>
    </row>
    <row r="12" spans="1:16">
      <c r="A12" s="7">
        <f t="shared" ref="A12:A17" si="5">LOG10(A4)</f>
        <v>1</v>
      </c>
      <c r="B12" s="7">
        <f t="shared" ref="B12:B17" si="6">LOG(TAN(RADIANS(E4)))</f>
        <v>0.64830321751136477</v>
      </c>
      <c r="C12" s="7"/>
      <c r="D12" s="7"/>
      <c r="E12" s="7"/>
      <c r="F12" s="7"/>
      <c r="G12" s="7">
        <f t="shared" ref="G12:G17" si="7">H12*I12+J12</f>
        <v>0.68923534733000524</v>
      </c>
      <c r="H12" s="7">
        <f t="shared" ref="H12:H17" si="8">SLOPE($B$11:$B$17,$A$11:$A$17)</f>
        <v>-2.2391150687077803</v>
      </c>
      <c r="I12" s="7">
        <f t="shared" ref="I12:I17" si="9">A12</f>
        <v>1</v>
      </c>
      <c r="J12" s="7">
        <f t="shared" ref="J12:J17" si="10">INTERCEPT($B$11:$B$17,$A$11:$A$17)</f>
        <v>2.9283504160377856</v>
      </c>
      <c r="K12" s="7"/>
      <c r="L12" s="7">
        <f t="shared" ref="L12:L17" si="11">10^G12</f>
        <v>4.8891723536355807</v>
      </c>
      <c r="M12" s="7">
        <f t="shared" ref="M12:M17" si="12">DEGREES(ATAN(L12))</f>
        <v>78.440521399542078</v>
      </c>
      <c r="N12" s="7"/>
      <c r="O12" s="7"/>
      <c r="P12" s="7"/>
    </row>
    <row r="13" spans="1:16">
      <c r="A13" s="7">
        <f t="shared" si="5"/>
        <v>1.0413926851582251</v>
      </c>
      <c r="B13" s="7">
        <f t="shared" si="6"/>
        <v>0.68511487656572412</v>
      </c>
      <c r="C13" s="7"/>
      <c r="D13" s="7"/>
      <c r="E13" s="7"/>
      <c r="F13" s="7"/>
      <c r="G13" s="7">
        <f t="shared" si="7"/>
        <v>0.59655236225794628</v>
      </c>
      <c r="H13" s="7">
        <f t="shared" si="8"/>
        <v>-2.2391150687077803</v>
      </c>
      <c r="I13" s="7">
        <f t="shared" si="9"/>
        <v>1.0413926851582251</v>
      </c>
      <c r="J13" s="7">
        <f t="shared" si="10"/>
        <v>2.9283504160377856</v>
      </c>
      <c r="K13" s="7"/>
      <c r="L13" s="7">
        <f t="shared" si="11"/>
        <v>3.9495931615224036</v>
      </c>
      <c r="M13" s="7">
        <f t="shared" si="12"/>
        <v>75.791829733214513</v>
      </c>
      <c r="N13" s="7"/>
      <c r="O13" s="7"/>
      <c r="P13" s="7"/>
    </row>
    <row r="14" spans="1:16">
      <c r="A14" s="7">
        <f t="shared" si="5"/>
        <v>1.0791812460476249</v>
      </c>
      <c r="B14" s="7">
        <f t="shared" si="6"/>
        <v>0.48822396145897268</v>
      </c>
      <c r="C14" s="7"/>
      <c r="D14" s="7"/>
      <c r="E14" s="7"/>
      <c r="F14" s="7"/>
      <c r="G14" s="7">
        <f t="shared" si="7"/>
        <v>0.5119394261457102</v>
      </c>
      <c r="H14" s="7">
        <f t="shared" si="8"/>
        <v>-2.2391150687077803</v>
      </c>
      <c r="I14" s="7">
        <f t="shared" si="9"/>
        <v>1.0791812460476249</v>
      </c>
      <c r="J14" s="7">
        <f t="shared" si="10"/>
        <v>2.9283504160377856</v>
      </c>
      <c r="K14" s="7"/>
      <c r="L14" s="7">
        <f t="shared" si="11"/>
        <v>3.2504195852390829</v>
      </c>
      <c r="M14" s="7">
        <f t="shared" si="12"/>
        <v>72.899349960971222</v>
      </c>
      <c r="N14" s="7"/>
      <c r="O14" s="7"/>
      <c r="P14" s="7"/>
    </row>
    <row r="15" spans="1:16">
      <c r="A15" s="7">
        <f t="shared" si="5"/>
        <v>1.1139433523068367</v>
      </c>
      <c r="B15" s="7">
        <f t="shared" si="6"/>
        <v>0.45488065290878105</v>
      </c>
      <c r="C15" s="7"/>
      <c r="D15" s="7"/>
      <c r="E15" s="7"/>
      <c r="F15" s="7"/>
      <c r="G15" s="7">
        <f t="shared" si="7"/>
        <v>0.43410307020068784</v>
      </c>
      <c r="H15" s="7">
        <f t="shared" si="8"/>
        <v>-2.2391150687077803</v>
      </c>
      <c r="I15" s="7">
        <f t="shared" si="9"/>
        <v>1.1139433523068367</v>
      </c>
      <c r="J15" s="7">
        <f t="shared" si="10"/>
        <v>2.9283504160377856</v>
      </c>
      <c r="K15" s="7"/>
      <c r="L15" s="7">
        <f t="shared" si="11"/>
        <v>2.7170840321941183</v>
      </c>
      <c r="M15" s="7">
        <f t="shared" si="12"/>
        <v>69.794284796072915</v>
      </c>
      <c r="N15" s="7"/>
      <c r="O15" s="7"/>
      <c r="P15" s="7"/>
    </row>
    <row r="16" spans="1:16">
      <c r="A16" s="7">
        <f t="shared" si="5"/>
        <v>1.146128035678238</v>
      </c>
      <c r="B16" s="7">
        <f t="shared" si="6"/>
        <v>0.40831882987138007</v>
      </c>
      <c r="C16" s="7"/>
      <c r="D16" s="7"/>
      <c r="E16" s="7"/>
      <c r="F16" s="7"/>
      <c r="G16" s="7">
        <f t="shared" si="7"/>
        <v>0.36203786068219435</v>
      </c>
      <c r="H16" s="7">
        <f t="shared" si="8"/>
        <v>-2.2391150687077803</v>
      </c>
      <c r="I16" s="7">
        <f t="shared" si="9"/>
        <v>1.146128035678238</v>
      </c>
      <c r="J16" s="7">
        <f t="shared" si="10"/>
        <v>2.9283504160377856</v>
      </c>
      <c r="K16" s="7"/>
      <c r="L16" s="7">
        <f t="shared" si="11"/>
        <v>2.30164245996568</v>
      </c>
      <c r="M16" s="7">
        <f t="shared" si="12"/>
        <v>66.516386555764882</v>
      </c>
      <c r="N16" s="7"/>
      <c r="O16" s="7"/>
      <c r="P16" s="7"/>
    </row>
    <row r="17" spans="1:13">
      <c r="A17" s="7">
        <f t="shared" si="5"/>
        <v>1.1760912590556813</v>
      </c>
      <c r="B17" s="7">
        <f t="shared" si="6"/>
        <v>0.22696732121214691</v>
      </c>
      <c r="C17" s="7"/>
      <c r="D17" s="7"/>
      <c r="E17" s="7"/>
      <c r="F17" s="7"/>
      <c r="G17" s="7">
        <f t="shared" si="7"/>
        <v>0.29494675571070372</v>
      </c>
      <c r="H17" s="7">
        <f t="shared" si="8"/>
        <v>-2.2391150687077803</v>
      </c>
      <c r="I17" s="7">
        <f t="shared" si="9"/>
        <v>1.1760912590556813</v>
      </c>
      <c r="J17" s="7">
        <f t="shared" si="10"/>
        <v>2.9283504160377856</v>
      </c>
      <c r="K17" s="7"/>
      <c r="L17" s="7">
        <f t="shared" si="11"/>
        <v>1.9721809328829456</v>
      </c>
      <c r="M17" s="7">
        <f t="shared" si="12"/>
        <v>63.112581981645988</v>
      </c>
    </row>
  </sheetData>
  <mergeCells count="6">
    <mergeCell ref="A1:D1"/>
    <mergeCell ref="P3:P7"/>
    <mergeCell ref="O3:O7"/>
    <mergeCell ref="F3:F9"/>
    <mergeCell ref="C11:E11"/>
    <mergeCell ref="C10:E10"/>
  </mergeCells>
  <phoneticPr fontId="1" type="noConversion"/>
  <conditionalFormatting sqref="N3:N7">
    <cfRule type="cellIs" dxfId="4" priority="12" operator="between">
      <formula>$F$3</formula>
      <formula>$F$3-0.1</formula>
    </cfRule>
    <cfRule type="cellIs" dxfId="3" priority="13" operator="between">
      <formula>$F$3</formula>
      <formula>$F$3+0.1</formula>
    </cfRule>
    <cfRule type="cellIs" dxfId="2" priority="14" operator="notBetween">
      <formula>$F$3-0.1</formula>
      <formula>$F$3+0.1</formula>
    </cfRule>
  </conditionalFormatting>
  <conditionalFormatting sqref="O3:O7">
    <cfRule type="cellIs" dxfId="1" priority="9" operator="notBetween">
      <formula>$F$3-0.1</formula>
      <formula>$F$3+0.1</formula>
    </cfRule>
    <cfRule type="cellIs" dxfId="0" priority="10" operator="between">
      <formula>$F$3-0.1</formula>
      <formula>$F$3+0.1</formula>
    </cfRule>
  </conditionalFormatting>
  <pageMargins left="0.7" right="0.7" top="0.75" bottom="0.75" header="0.3" footer="0.3"/>
  <pageSetup paperSize="8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C8AAC226-E909-475B-9CAD-664640347B27}">
            <x14:iconSet iconSet="3Arrows" custom="1">
              <x14:cfvo type="percent">
                <xm:f>0</xm:f>
              </x14:cfvo>
              <x14:cfvo type="num">
                <xm:f>$F$3-0.1</xm:f>
              </x14:cfvo>
              <x14:cfvo type="num">
                <xm:f>$F$3+0.1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N3:N7</xm:sqref>
        </x14:conditionalFormatting>
        <x14:conditionalFormatting xmlns:xm="http://schemas.microsoft.com/office/excel/2006/main">
          <x14:cfRule type="iconSet" priority="8" id="{53D3F82F-DD0E-49C0-8666-098E4F7C6DA9}">
            <x14:iconSet iconSet="3Triangles" custom="1">
              <x14:cfvo type="percent">
                <xm:f>0</xm:f>
              </x14:cfvo>
              <x14:cfvo type="formula" gte="0">
                <xm:f>$F$3-0.1</xm:f>
              </x14:cfvo>
              <x14:cfvo type="formula" gte="0">
                <xm:f>$F$3+0.1</xm:f>
              </x14:cfvo>
              <x14:cfIcon iconSet="3Arrows" iconId="2"/>
              <x14:cfIcon iconSet="3Triangles" iconId="1"/>
              <x14:cfIcon iconSet="3Arrows" iconId="0"/>
            </x14:iconSet>
          </x14:cfRule>
          <xm:sqref>O3:O7</xm:sqref>
        </x14:conditionalFormatting>
        <x14:conditionalFormatting xmlns:xm="http://schemas.microsoft.com/office/excel/2006/main">
          <x14:cfRule type="iconSet" priority="7" id="{EEE92DA1-1632-4BFE-BD0B-B5F8B74576FB}">
            <x14:iconSet iconSet="3Arrows" custom="1">
              <x14:cfvo type="percent">
                <xm:f>0</xm:f>
              </x14:cfvo>
              <x14:cfvo type="formula">
                <xm:f>$M$11-0.4</xm:f>
              </x14:cfvo>
              <x14:cfvo type="formula">
                <xm:f>$M$11+0.4</xm:f>
              </x14:cfvo>
              <x14:cfIcon iconSet="3Arrows" iconId="2"/>
              <x14:cfIcon iconSet="3Triangles" iconId="1"/>
              <x14:cfIcon iconSet="3Arrows" iconId="0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5CE23455-161F-4C8E-BC44-703F73C71ADB}">
            <x14:iconSet iconSet="3Arrows" custom="1">
              <x14:cfvo type="percent">
                <xm:f>0</xm:f>
              </x14:cfvo>
              <x14:cfvo type="formula">
                <xm:f>$M$12-0.4</xm:f>
              </x14:cfvo>
              <x14:cfvo type="formula">
                <xm:f>$M$12+0.4</xm:f>
              </x14:cfvo>
              <x14:cfIcon iconSet="3Arrows" iconId="2"/>
              <x14:cfIcon iconSet="3Triangles" iconId="1"/>
              <x14:cfIcon iconSet="3Arrows" iconId="0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C25239B2-118C-4107-8621-C5C5475A161F}">
            <x14:iconSet iconSet="3Arrows" custom="1">
              <x14:cfvo type="percent">
                <xm:f>0</xm:f>
              </x14:cfvo>
              <x14:cfvo type="formula">
                <xm:f>$M$13-0.4</xm:f>
              </x14:cfvo>
              <x14:cfvo type="formula">
                <xm:f>$M$13+0.4</xm:f>
              </x14:cfvo>
              <x14:cfIcon iconSet="3Arrows" iconId="2"/>
              <x14:cfIcon iconSet="3Triangles" iconId="1"/>
              <x14:cfIcon iconSet="3Arrows" iconId="0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C2842AAC-15D5-4C75-8C2D-161DAE19EFE5}">
            <x14:iconSet iconSet="3Arrows" custom="1">
              <x14:cfvo type="percent">
                <xm:f>0</xm:f>
              </x14:cfvo>
              <x14:cfvo type="formula">
                <xm:f>$M$14-0.4</xm:f>
              </x14:cfvo>
              <x14:cfvo type="formula">
                <xm:f>$M$14+0.4</xm:f>
              </x14:cfvo>
              <x14:cfIcon iconSet="3ArrowsGray" iconId="2"/>
              <x14:cfIcon iconSet="3Triangles" iconId="1"/>
              <x14:cfIcon iconSet="3Arrow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3" id="{1A04C22E-FDF0-481F-927B-E26FDF7EF2DA}">
            <x14:iconSet iconSet="3Arrows" custom="1">
              <x14:cfvo type="percent">
                <xm:f>0</xm:f>
              </x14:cfvo>
              <x14:cfvo type="formula">
                <xm:f>$M$15-4</xm:f>
              </x14:cfvo>
              <x14:cfvo type="formula">
                <xm:f>$M$15+0.4</xm:f>
              </x14:cfvo>
              <x14:cfIcon iconSet="3Arrows" iconId="2"/>
              <x14:cfIcon iconSet="3Triangles" iconId="1"/>
              <x14:cfIcon iconSet="3Arrows" iconId="0"/>
            </x14:iconSet>
          </x14:cfRule>
          <xm:sqref>E7</xm:sqref>
        </x14:conditionalFormatting>
        <x14:conditionalFormatting xmlns:xm="http://schemas.microsoft.com/office/excel/2006/main">
          <x14:cfRule type="iconSet" priority="2" id="{84892FFD-14DA-4E1F-A936-2F945DDAA228}">
            <x14:iconSet iconSet="3Arrows" custom="1">
              <x14:cfvo type="percent">
                <xm:f>0</xm:f>
              </x14:cfvo>
              <x14:cfvo type="formula">
                <xm:f>$M$16-0.4</xm:f>
              </x14:cfvo>
              <x14:cfvo type="formula">
                <xm:f>$M$16+0.4</xm:f>
              </x14:cfvo>
              <x14:cfIcon iconSet="3Arrows" iconId="2"/>
              <x14:cfIcon iconSet="3Triangles" iconId="1"/>
              <x14:cfIcon iconSet="3Arrows" iconId="0"/>
            </x14:iconSet>
          </x14:cfRule>
          <xm:sqref>E8</xm:sqref>
        </x14:conditionalFormatting>
        <x14:conditionalFormatting xmlns:xm="http://schemas.microsoft.com/office/excel/2006/main">
          <x14:cfRule type="iconSet" priority="1" id="{445D9F8C-26A0-43BE-BF88-9E8ECBA73D41}">
            <x14:iconSet iconSet="3Arrows" custom="1">
              <x14:cfvo type="percent">
                <xm:f>0</xm:f>
              </x14:cfvo>
              <x14:cfvo type="formula">
                <xm:f>$M$17-0.4</xm:f>
              </x14:cfvo>
              <x14:cfvo type="formula">
                <xm:f>$M$17+0.4</xm:f>
              </x14:cfvo>
              <x14:cfIcon iconSet="3Arrows" iconId="2"/>
              <x14:cfIcon iconSet="3Triangles" iconId="1"/>
              <x14:cfIcon iconSet="3Arrows" iconId="0"/>
            </x14:iconSet>
          </x14:cfRule>
          <xm:sqref>E9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C8AC63-2F3E-48CE-B33D-64DDB500E355}"/>
</file>

<file path=customXml/itemProps2.xml><?xml version="1.0" encoding="utf-8"?>
<ds:datastoreItem xmlns:ds="http://schemas.openxmlformats.org/officeDocument/2006/customXml" ds:itemID="{CBF30302-FCFA-4281-8D18-BA9DA5072DC5}"/>
</file>

<file path=customXml/itemProps3.xml><?xml version="1.0" encoding="utf-8"?>
<ds:datastoreItem xmlns:ds="http://schemas.openxmlformats.org/officeDocument/2006/customXml" ds:itemID="{6925E0B2-30E0-4A52-8A96-5BB286E79C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揭崇岱</dc:creator>
  <cp:keywords/>
  <dc:description/>
  <cp:lastModifiedBy>揭崇岱</cp:lastModifiedBy>
  <cp:revision/>
  <dcterms:created xsi:type="dcterms:W3CDTF">2020-03-20T05:25:54Z</dcterms:created>
  <dcterms:modified xsi:type="dcterms:W3CDTF">2020-03-24T14:09:17Z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</Properties>
</file>