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PycharmProjects\pythonProjectECD\leakage\baseleakage - 2020-2024calibration\"/>
    </mc:Choice>
  </mc:AlternateContent>
  <xr:revisionPtr revIDLastSave="0" documentId="13_ncr:1_{6945AFAD-1B33-4F6D-A8B7-00F3C4B0AD68}" xr6:coauthVersionLast="47" xr6:coauthVersionMax="47" xr10:uidLastSave="{00000000-0000-0000-0000-000000000000}"/>
  <bookViews>
    <workbookView xWindow="2544" yWindow="2520" windowWidth="21468" windowHeight="13980" tabRatio="887" activeTab="1" xr2:uid="{A33EDAAC-71D6-4F53-B95F-28EAB8C736D3}"/>
  </bookViews>
  <sheets>
    <sheet name="yearFC" sheetId="41" r:id="rId1"/>
    <sheet name="temfc" sheetId="44" r:id="rId2"/>
    <sheet name="gradefc" sheetId="43" r:id="rId3"/>
    <sheet name="degradeFC" sheetId="45" r:id="rId4"/>
    <sheet name="FC" sheetId="2" r:id="rId5"/>
    <sheet name="cargoFC1" sheetId="25" r:id="rId6"/>
    <sheet name="maxcargo1" sheetId="32" r:id="rId7"/>
    <sheet name="findingtime1" sheetId="31" r:id="rId8"/>
    <sheet name="yearMSRP" sheetId="16" r:id="rId9"/>
    <sheet name="bodyprice" sheetId="34" r:id="rId10"/>
    <sheet name="MSRP1" sheetId="3" r:id="rId11"/>
    <sheet name="risk_wtp" sheetId="22" r:id="rId12"/>
    <sheet name="volume" sheetId="30" r:id="rId13"/>
    <sheet name="battery_capacity" sheetId="13" r:id="rId14"/>
    <sheet name="tonkm1" sheetId="11" r:id="rId15"/>
    <sheet name="cubeweight" sheetId="26" r:id="rId16"/>
    <sheet name="totalmass" sheetId="27" r:id="rId17"/>
    <sheet name="totalmass1" sheetId="42" r:id="rId18"/>
    <sheet name="batteryrent" sheetId="33" r:id="rId19"/>
    <sheet name="batteryprice" sheetId="29" r:id="rId20"/>
    <sheet name="mmcost" sheetId="4" r:id="rId21"/>
    <sheet name="mmavalibility" sheetId="18" r:id="rId22"/>
    <sheet name="retirekm" sheetId="9" r:id="rId23"/>
    <sheet name="retireyear" sheetId="10" r:id="rId24"/>
    <sheet name="insura" sheetId="6" r:id="rId25"/>
    <sheet name="cargomass1" sheetId="12" r:id="rId26"/>
    <sheet name="unitcostablecapacity1" sheetId="19" state="hidden" r:id="rId27"/>
    <sheet name="unitcostrestcapacity1" sheetId="20" state="hidden" r:id="rId28"/>
    <sheet name="citecarbonintensity1" sheetId="39" state="hidden" r:id="rId29"/>
    <sheet name="visioncarbonintensity" sheetId="40" r:id="rId30"/>
    <sheet name="servicecapacity" sheetId="38" r:id="rId31"/>
    <sheet name="highwayratio" sheetId="7" r:id="rId32"/>
    <sheet name="Sheet1" sheetId="35" r:id="rId33"/>
  </sheets>
  <externalReferences>
    <externalReference r:id="rId34"/>
  </externalReferences>
  <definedNames>
    <definedName name="battery_capacity">battery_capacity!$B$4:$U$4</definedName>
    <definedName name="h_trailer_hwmMSRP">MSRP1!$B$4:$T$4</definedName>
    <definedName name="volum">volume!$B$4:$U$4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10" i="41" l="1"/>
  <c r="AR11" i="41"/>
  <c r="AR12" i="41"/>
  <c r="AR13" i="41"/>
  <c r="AR14" i="41"/>
  <c r="AR15" i="41"/>
  <c r="AR16" i="41"/>
  <c r="AR17" i="41"/>
  <c r="AR18" i="41"/>
  <c r="AR19" i="41"/>
  <c r="AR20" i="41"/>
  <c r="AR21" i="41"/>
  <c r="AR22" i="41"/>
  <c r="AR23" i="41"/>
  <c r="AR24" i="41"/>
  <c r="AR25" i="41"/>
  <c r="AR26" i="41"/>
  <c r="AR27" i="41"/>
  <c r="AR28" i="41"/>
  <c r="AR29" i="41"/>
  <c r="AR30" i="41"/>
  <c r="AR31" i="41"/>
  <c r="AR32" i="41"/>
  <c r="AR33" i="41"/>
  <c r="AR34" i="41"/>
  <c r="AR35" i="41"/>
  <c r="AR36" i="41"/>
  <c r="AR37" i="41"/>
  <c r="AR38" i="41"/>
  <c r="AR39" i="41"/>
  <c r="AR40" i="41"/>
  <c r="AR41" i="41"/>
  <c r="AR42" i="41"/>
  <c r="AR43" i="41"/>
  <c r="AR44" i="41"/>
  <c r="AR9" i="41"/>
  <c r="AT44" i="41"/>
  <c r="AS44" i="41"/>
  <c r="AT43" i="41"/>
  <c r="AS43" i="41"/>
  <c r="AT42" i="41"/>
  <c r="AS42" i="41"/>
  <c r="AT41" i="41"/>
  <c r="AS41" i="41"/>
  <c r="AT40" i="41"/>
  <c r="AS40" i="41"/>
  <c r="AT39" i="41"/>
  <c r="AS39" i="41"/>
  <c r="AT38" i="41"/>
  <c r="AS38" i="41"/>
  <c r="AT37" i="41"/>
  <c r="AS37" i="41"/>
  <c r="AT36" i="41"/>
  <c r="AS36" i="41"/>
  <c r="AT35" i="41"/>
  <c r="AS35" i="41"/>
  <c r="AT34" i="41"/>
  <c r="AS34" i="41"/>
  <c r="AT33" i="41"/>
  <c r="AS33" i="41"/>
  <c r="AT32" i="41"/>
  <c r="AS32" i="41"/>
  <c r="AT31" i="41"/>
  <c r="AS31" i="41"/>
  <c r="AT30" i="41"/>
  <c r="AS30" i="41"/>
  <c r="AT29" i="41"/>
  <c r="AS29" i="41"/>
  <c r="AT28" i="41"/>
  <c r="AS28" i="41"/>
  <c r="AT27" i="41"/>
  <c r="AS27" i="41"/>
  <c r="AT26" i="41"/>
  <c r="AS26" i="41"/>
  <c r="AT25" i="41"/>
  <c r="AS25" i="41"/>
  <c r="AT24" i="41"/>
  <c r="AS24" i="41"/>
  <c r="AT23" i="41"/>
  <c r="AS23" i="41"/>
  <c r="AT22" i="41"/>
  <c r="AS22" i="41"/>
  <c r="AT21" i="41"/>
  <c r="AS21" i="41"/>
  <c r="AT20" i="41"/>
  <c r="AS20" i="41"/>
  <c r="AT19" i="41"/>
  <c r="AS19" i="41"/>
  <c r="AT18" i="41"/>
  <c r="AS18" i="41"/>
  <c r="AT17" i="41"/>
  <c r="AS17" i="41"/>
  <c r="AT16" i="41"/>
  <c r="AS16" i="41"/>
  <c r="AT15" i="41"/>
  <c r="AS15" i="41"/>
  <c r="AT14" i="41"/>
  <c r="AS14" i="41"/>
  <c r="AT13" i="41"/>
  <c r="AS13" i="41"/>
  <c r="AT12" i="41"/>
  <c r="AS12" i="41"/>
  <c r="AT11" i="41"/>
  <c r="AS11" i="41"/>
  <c r="AT10" i="41"/>
  <c r="AS10" i="41"/>
  <c r="AT9" i="41"/>
  <c r="AS9" i="41"/>
  <c r="R30" i="40"/>
  <c r="S30" i="40"/>
  <c r="R31" i="40"/>
  <c r="S31" i="40"/>
  <c r="R32" i="40"/>
  <c r="S32" i="40"/>
  <c r="R33" i="40"/>
  <c r="S33" i="40"/>
  <c r="R34" i="40"/>
  <c r="S34" i="40"/>
  <c r="L29" i="40"/>
  <c r="M30" i="40"/>
  <c r="M31" i="40"/>
  <c r="M32" i="40"/>
  <c r="M33" i="40"/>
  <c r="M34" i="40"/>
  <c r="L30" i="40"/>
  <c r="L31" i="40"/>
  <c r="L32" i="40"/>
  <c r="L33" i="40"/>
  <c r="L34" i="40"/>
  <c r="G25" i="40"/>
  <c r="H25" i="40"/>
  <c r="I25" i="40"/>
  <c r="J25" i="40"/>
  <c r="G26" i="40"/>
  <c r="H26" i="40"/>
  <c r="I26" i="40"/>
  <c r="J26" i="40"/>
  <c r="G27" i="40"/>
  <c r="J27" i="40" s="1"/>
  <c r="H27" i="40"/>
  <c r="I27" i="40"/>
  <c r="G28" i="40"/>
  <c r="H28" i="40"/>
  <c r="I28" i="40"/>
  <c r="J28" i="40"/>
  <c r="G29" i="40"/>
  <c r="H29" i="40"/>
  <c r="I29" i="40"/>
  <c r="J29" i="40"/>
  <c r="G30" i="40"/>
  <c r="H30" i="40"/>
  <c r="I30" i="40"/>
  <c r="J30" i="40"/>
  <c r="G31" i="40"/>
  <c r="H31" i="40"/>
  <c r="I31" i="40"/>
  <c r="J31" i="40"/>
  <c r="G32" i="40"/>
  <c r="H32" i="40"/>
  <c r="I32" i="40"/>
  <c r="J32" i="40"/>
  <c r="G33" i="40"/>
  <c r="F33" i="40" s="1"/>
  <c r="H33" i="40"/>
  <c r="I33" i="40"/>
  <c r="G34" i="40"/>
  <c r="F34" i="40" s="1"/>
  <c r="H34" i="40"/>
  <c r="I34" i="40"/>
  <c r="J34" i="40"/>
  <c r="F25" i="40"/>
  <c r="F26" i="40"/>
  <c r="F27" i="40"/>
  <c r="F28" i="40"/>
  <c r="F29" i="40"/>
  <c r="F30" i="40"/>
  <c r="F31" i="40"/>
  <c r="F32" i="40"/>
  <c r="E30" i="40"/>
  <c r="E31" i="40"/>
  <c r="E32" i="40"/>
  <c r="E33" i="40"/>
  <c r="E34" i="40"/>
  <c r="E3" i="40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G24" i="40" s="1"/>
  <c r="F24" i="40" s="1"/>
  <c r="E25" i="40"/>
  <c r="E26" i="40"/>
  <c r="E27" i="40"/>
  <c r="E28" i="40"/>
  <c r="E29" i="40"/>
  <c r="T3" i="41"/>
  <c r="T4" i="41"/>
  <c r="T5" i="41"/>
  <c r="T6" i="41"/>
  <c r="T7" i="41"/>
  <c r="T8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T24" i="41"/>
  <c r="T25" i="41"/>
  <c r="T26" i="41"/>
  <c r="T27" i="41"/>
  <c r="T28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42" i="41"/>
  <c r="T43" i="41"/>
  <c r="T44" i="41"/>
  <c r="T2" i="41"/>
  <c r="F35" i="41"/>
  <c r="G35" i="41"/>
  <c r="H35" i="41"/>
  <c r="I35" i="41"/>
  <c r="J35" i="41"/>
  <c r="F36" i="41"/>
  <c r="G36" i="41"/>
  <c r="H36" i="41"/>
  <c r="I36" i="41"/>
  <c r="J36" i="41"/>
  <c r="F37" i="41"/>
  <c r="G37" i="41"/>
  <c r="H37" i="41"/>
  <c r="I37" i="41"/>
  <c r="J37" i="41"/>
  <c r="F38" i="41"/>
  <c r="G38" i="41"/>
  <c r="H38" i="41"/>
  <c r="I38" i="41"/>
  <c r="J38" i="41"/>
  <c r="F39" i="41"/>
  <c r="G39" i="41"/>
  <c r="H39" i="41"/>
  <c r="I39" i="41"/>
  <c r="J39" i="41"/>
  <c r="F40" i="41"/>
  <c r="G40" i="41"/>
  <c r="H40" i="41"/>
  <c r="I40" i="41"/>
  <c r="J40" i="41"/>
  <c r="F41" i="41"/>
  <c r="G41" i="41"/>
  <c r="H41" i="41"/>
  <c r="I41" i="41"/>
  <c r="J41" i="41"/>
  <c r="F42" i="41"/>
  <c r="G42" i="41"/>
  <c r="H42" i="41"/>
  <c r="I42" i="41"/>
  <c r="J42" i="41"/>
  <c r="F43" i="41"/>
  <c r="G43" i="41"/>
  <c r="H43" i="41"/>
  <c r="I43" i="41"/>
  <c r="J43" i="41"/>
  <c r="F44" i="41"/>
  <c r="G44" i="41"/>
  <c r="H44" i="41"/>
  <c r="I44" i="41"/>
  <c r="J44" i="41"/>
  <c r="F3" i="41"/>
  <c r="G3" i="41"/>
  <c r="H3" i="41"/>
  <c r="I3" i="41"/>
  <c r="J3" i="41"/>
  <c r="F4" i="41"/>
  <c r="G4" i="41"/>
  <c r="H4" i="41"/>
  <c r="I4" i="41"/>
  <c r="J4" i="41"/>
  <c r="F5" i="41"/>
  <c r="G5" i="41"/>
  <c r="H5" i="41"/>
  <c r="I5" i="41"/>
  <c r="J5" i="41"/>
  <c r="F6" i="41"/>
  <c r="G6" i="41"/>
  <c r="H6" i="41"/>
  <c r="I6" i="41"/>
  <c r="J6" i="41"/>
  <c r="F7" i="41"/>
  <c r="G7" i="41"/>
  <c r="H7" i="41"/>
  <c r="I7" i="41"/>
  <c r="J7" i="41"/>
  <c r="F8" i="41"/>
  <c r="G8" i="41"/>
  <c r="H8" i="41"/>
  <c r="I8" i="41"/>
  <c r="J8" i="41"/>
  <c r="F9" i="41"/>
  <c r="G9" i="41"/>
  <c r="H9" i="41"/>
  <c r="I9" i="41"/>
  <c r="J9" i="41"/>
  <c r="F10" i="41"/>
  <c r="G10" i="41"/>
  <c r="H10" i="41"/>
  <c r="I10" i="41"/>
  <c r="J10" i="41"/>
  <c r="F11" i="41"/>
  <c r="G11" i="41"/>
  <c r="H11" i="41"/>
  <c r="I11" i="41"/>
  <c r="J11" i="41"/>
  <c r="F12" i="41"/>
  <c r="G12" i="41"/>
  <c r="H12" i="41"/>
  <c r="I12" i="41"/>
  <c r="J12" i="41"/>
  <c r="F13" i="41"/>
  <c r="G13" i="41"/>
  <c r="H13" i="41"/>
  <c r="I13" i="41"/>
  <c r="J13" i="41"/>
  <c r="F14" i="41"/>
  <c r="G14" i="41"/>
  <c r="H14" i="41"/>
  <c r="I14" i="41"/>
  <c r="J14" i="41"/>
  <c r="F15" i="41"/>
  <c r="G15" i="41"/>
  <c r="H15" i="41"/>
  <c r="I15" i="41"/>
  <c r="J15" i="41"/>
  <c r="F16" i="41"/>
  <c r="G16" i="41"/>
  <c r="H16" i="41"/>
  <c r="I16" i="41"/>
  <c r="J16" i="41"/>
  <c r="F17" i="41"/>
  <c r="G17" i="41"/>
  <c r="H17" i="41"/>
  <c r="I17" i="41"/>
  <c r="J17" i="41"/>
  <c r="F18" i="41"/>
  <c r="G18" i="41"/>
  <c r="H18" i="41"/>
  <c r="I18" i="41"/>
  <c r="J18" i="41"/>
  <c r="F19" i="41"/>
  <c r="G19" i="41"/>
  <c r="H19" i="41"/>
  <c r="I19" i="41"/>
  <c r="J19" i="41"/>
  <c r="F20" i="41"/>
  <c r="G20" i="41"/>
  <c r="H20" i="41"/>
  <c r="I20" i="41"/>
  <c r="J20" i="41"/>
  <c r="F21" i="41"/>
  <c r="G21" i="41"/>
  <c r="H21" i="41"/>
  <c r="I21" i="41"/>
  <c r="J21" i="41"/>
  <c r="F22" i="41"/>
  <c r="G22" i="41"/>
  <c r="H22" i="41"/>
  <c r="I22" i="41"/>
  <c r="J22" i="41"/>
  <c r="F23" i="41"/>
  <c r="G23" i="41"/>
  <c r="H23" i="41"/>
  <c r="I23" i="41"/>
  <c r="J23" i="41"/>
  <c r="F24" i="41"/>
  <c r="G24" i="41"/>
  <c r="H24" i="41"/>
  <c r="I24" i="41"/>
  <c r="J24" i="41"/>
  <c r="F25" i="41"/>
  <c r="G25" i="41"/>
  <c r="H25" i="41"/>
  <c r="I25" i="41"/>
  <c r="J25" i="41"/>
  <c r="F26" i="41"/>
  <c r="G26" i="41"/>
  <c r="H26" i="41"/>
  <c r="I26" i="41"/>
  <c r="J26" i="41"/>
  <c r="F27" i="41"/>
  <c r="G27" i="41"/>
  <c r="H27" i="41"/>
  <c r="I27" i="41"/>
  <c r="J27" i="41"/>
  <c r="F28" i="41"/>
  <c r="G28" i="41"/>
  <c r="H28" i="41"/>
  <c r="I28" i="41"/>
  <c r="J28" i="41"/>
  <c r="F29" i="41"/>
  <c r="G29" i="41"/>
  <c r="H29" i="41"/>
  <c r="I29" i="41"/>
  <c r="J29" i="41"/>
  <c r="F30" i="41"/>
  <c r="G30" i="41"/>
  <c r="H30" i="41"/>
  <c r="I30" i="41"/>
  <c r="J30" i="41"/>
  <c r="F31" i="41"/>
  <c r="G31" i="41"/>
  <c r="H31" i="41"/>
  <c r="I31" i="41"/>
  <c r="J31" i="41"/>
  <c r="F32" i="41"/>
  <c r="G32" i="41"/>
  <c r="H32" i="41"/>
  <c r="I32" i="41"/>
  <c r="J32" i="41"/>
  <c r="F33" i="41"/>
  <c r="G33" i="41"/>
  <c r="H33" i="41"/>
  <c r="I33" i="41"/>
  <c r="J33" i="41"/>
  <c r="F34" i="41"/>
  <c r="G34" i="41"/>
  <c r="H34" i="41"/>
  <c r="I34" i="41"/>
  <c r="J34" i="41"/>
  <c r="J2" i="41"/>
  <c r="I2" i="41"/>
  <c r="H2" i="41"/>
  <c r="G2" i="41"/>
  <c r="F2" i="41"/>
  <c r="AN3" i="40"/>
  <c r="AN4" i="40"/>
  <c r="AN5" i="40"/>
  <c r="AN6" i="40"/>
  <c r="AN7" i="40"/>
  <c r="AN8" i="40"/>
  <c r="AN9" i="40"/>
  <c r="AN10" i="40"/>
  <c r="AN11" i="40"/>
  <c r="AN12" i="40"/>
  <c r="AN13" i="40"/>
  <c r="AN14" i="40"/>
  <c r="AN15" i="40"/>
  <c r="AN16" i="40"/>
  <c r="AN17" i="40"/>
  <c r="AN18" i="40"/>
  <c r="AN19" i="40"/>
  <c r="AN20" i="40"/>
  <c r="AN21" i="40"/>
  <c r="AN22" i="40"/>
  <c r="AN23" i="40"/>
  <c r="AN24" i="40"/>
  <c r="AN25" i="40"/>
  <c r="AN26" i="40"/>
  <c r="AN27" i="40"/>
  <c r="AN28" i="40"/>
  <c r="AN29" i="40"/>
  <c r="AN2" i="40"/>
  <c r="AJ3" i="40"/>
  <c r="AK3" i="40"/>
  <c r="AL3" i="40"/>
  <c r="AM3" i="40"/>
  <c r="AJ4" i="40"/>
  <c r="AK4" i="40"/>
  <c r="AL4" i="40"/>
  <c r="AM4" i="40"/>
  <c r="AJ5" i="40"/>
  <c r="AK5" i="40"/>
  <c r="AL5" i="40"/>
  <c r="AM5" i="40"/>
  <c r="AJ6" i="40"/>
  <c r="AK6" i="40"/>
  <c r="AL6" i="40"/>
  <c r="AM6" i="40"/>
  <c r="AJ7" i="40"/>
  <c r="AK7" i="40"/>
  <c r="AL7" i="40"/>
  <c r="AM7" i="40"/>
  <c r="AJ8" i="40"/>
  <c r="AK8" i="40"/>
  <c r="AL8" i="40"/>
  <c r="AM8" i="40"/>
  <c r="AJ9" i="40"/>
  <c r="AK9" i="40"/>
  <c r="AL9" i="40"/>
  <c r="AM9" i="40"/>
  <c r="AJ10" i="40"/>
  <c r="AK10" i="40"/>
  <c r="AM10" i="40"/>
  <c r="AJ11" i="40"/>
  <c r="AK11" i="40"/>
  <c r="AM11" i="40"/>
  <c r="AJ12" i="40"/>
  <c r="AK12" i="40"/>
  <c r="AM12" i="40"/>
  <c r="AJ13" i="40"/>
  <c r="AK13" i="40"/>
  <c r="AM13" i="40"/>
  <c r="AJ14" i="40"/>
  <c r="AK14" i="40"/>
  <c r="AM14" i="40"/>
  <c r="AJ15" i="40"/>
  <c r="AK15" i="40"/>
  <c r="AM15" i="40"/>
  <c r="AJ16" i="40"/>
  <c r="AK16" i="40"/>
  <c r="AM16" i="40"/>
  <c r="AJ17" i="40"/>
  <c r="AK17" i="40"/>
  <c r="AM17" i="40"/>
  <c r="AJ18" i="40"/>
  <c r="AK18" i="40"/>
  <c r="AM18" i="40"/>
  <c r="AJ19" i="40"/>
  <c r="AK19" i="40"/>
  <c r="AM19" i="40"/>
  <c r="AJ20" i="40"/>
  <c r="AK20" i="40"/>
  <c r="AM20" i="40"/>
  <c r="AJ21" i="40"/>
  <c r="AK21" i="40"/>
  <c r="AM21" i="40"/>
  <c r="AJ22" i="40"/>
  <c r="AK22" i="40"/>
  <c r="AM22" i="40"/>
  <c r="AJ23" i="40"/>
  <c r="AK23" i="40"/>
  <c r="AM23" i="40"/>
  <c r="AJ24" i="40"/>
  <c r="AK24" i="40"/>
  <c r="AM24" i="40"/>
  <c r="AK25" i="40"/>
  <c r="AM25" i="40"/>
  <c r="AK26" i="40"/>
  <c r="AM26" i="40"/>
  <c r="AK27" i="40"/>
  <c r="AM27" i="40"/>
  <c r="AK28" i="40"/>
  <c r="AM28" i="40"/>
  <c r="AK29" i="40"/>
  <c r="AM29" i="40"/>
  <c r="AM2" i="40"/>
  <c r="AL2" i="40"/>
  <c r="AK2" i="40"/>
  <c r="AJ2" i="40"/>
  <c r="AA2" i="40"/>
  <c r="AH3" i="41"/>
  <c r="AJ3" i="41"/>
  <c r="AL3" i="41"/>
  <c r="AH4" i="41"/>
  <c r="AJ4" i="41"/>
  <c r="AL4" i="41"/>
  <c r="AH5" i="41"/>
  <c r="AJ5" i="41"/>
  <c r="AL5" i="41"/>
  <c r="AH6" i="41"/>
  <c r="AJ6" i="41"/>
  <c r="AL6" i="41"/>
  <c r="AH7" i="41"/>
  <c r="AJ7" i="41"/>
  <c r="AL7" i="41"/>
  <c r="AH8" i="41"/>
  <c r="AJ8" i="41"/>
  <c r="AL8" i="41"/>
  <c r="AH9" i="41"/>
  <c r="AJ9" i="41"/>
  <c r="AL9" i="41"/>
  <c r="AH10" i="41"/>
  <c r="AJ10" i="41"/>
  <c r="AL10" i="41"/>
  <c r="AH11" i="41"/>
  <c r="AJ11" i="41"/>
  <c r="AL11" i="41"/>
  <c r="AH12" i="41"/>
  <c r="AJ12" i="41"/>
  <c r="AL12" i="41"/>
  <c r="AH13" i="41"/>
  <c r="AJ13" i="41"/>
  <c r="AL13" i="41"/>
  <c r="AH14" i="41"/>
  <c r="AJ14" i="41"/>
  <c r="AL14" i="41"/>
  <c r="AH15" i="41"/>
  <c r="AJ15" i="41"/>
  <c r="AL15" i="41"/>
  <c r="AH16" i="41"/>
  <c r="AJ16" i="41"/>
  <c r="AL16" i="41"/>
  <c r="AH17" i="41"/>
  <c r="AJ17" i="41"/>
  <c r="AL17" i="41"/>
  <c r="AH18" i="41"/>
  <c r="AJ18" i="41"/>
  <c r="AL18" i="41"/>
  <c r="AH19" i="41"/>
  <c r="AJ19" i="41"/>
  <c r="AL19" i="41"/>
  <c r="AH20" i="41"/>
  <c r="AJ20" i="41"/>
  <c r="AL20" i="41"/>
  <c r="AH21" i="41"/>
  <c r="AJ21" i="41"/>
  <c r="AL21" i="41"/>
  <c r="AH22" i="41"/>
  <c r="AJ22" i="41"/>
  <c r="AL22" i="41"/>
  <c r="AH23" i="41"/>
  <c r="AJ23" i="41"/>
  <c r="AL23" i="41"/>
  <c r="AH24" i="41"/>
  <c r="AJ24" i="41"/>
  <c r="AL24" i="41"/>
  <c r="AH25" i="41"/>
  <c r="AL25" i="41"/>
  <c r="AH26" i="41"/>
  <c r="AL26" i="41"/>
  <c r="AH27" i="41"/>
  <c r="AL27" i="41"/>
  <c r="AH28" i="41"/>
  <c r="AL28" i="41"/>
  <c r="AL2" i="41"/>
  <c r="AJ2" i="41"/>
  <c r="AH2" i="41"/>
  <c r="AG3" i="41"/>
  <c r="AG4" i="41"/>
  <c r="AG5" i="41"/>
  <c r="AG6" i="41"/>
  <c r="AG7" i="41"/>
  <c r="AG8" i="41"/>
  <c r="AG9" i="41"/>
  <c r="AG10" i="41"/>
  <c r="AG11" i="41"/>
  <c r="AG12" i="41"/>
  <c r="AG13" i="41"/>
  <c r="AG14" i="41"/>
  <c r="AG15" i="41"/>
  <c r="AG16" i="41"/>
  <c r="AG17" i="41"/>
  <c r="AG18" i="41"/>
  <c r="AG19" i="41"/>
  <c r="AG20" i="41"/>
  <c r="AG21" i="41"/>
  <c r="AG22" i="41"/>
  <c r="AG23" i="41"/>
  <c r="AG24" i="41"/>
  <c r="AG25" i="41"/>
  <c r="AG26" i="41"/>
  <c r="AG27" i="41"/>
  <c r="AG28" i="41"/>
  <c r="AG2" i="41"/>
  <c r="AD3" i="45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2" i="26"/>
  <c r="J33" i="40" l="1"/>
  <c r="AN18" i="26"/>
  <c r="AO17" i="26"/>
  <c r="W3" i="45"/>
  <c r="G18" i="38"/>
  <c r="G14" i="38"/>
  <c r="G2" i="38" l="1"/>
  <c r="Y14" i="38" s="1"/>
  <c r="G3" i="38"/>
  <c r="G4" i="38"/>
  <c r="G5" i="38"/>
  <c r="G6" i="38"/>
  <c r="G7" i="38"/>
  <c r="G8" i="38"/>
  <c r="G9" i="38"/>
  <c r="G10" i="38"/>
  <c r="G11" i="38"/>
  <c r="G12" i="38"/>
  <c r="G13" i="38"/>
  <c r="G15" i="38"/>
  <c r="G16" i="38"/>
  <c r="G17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Y4" i="38" l="1"/>
  <c r="S3" i="6"/>
  <c r="S4" i="6"/>
  <c r="S2" i="6"/>
  <c r="X6" i="45" l="1"/>
  <c r="Y6" i="45"/>
  <c r="Z6" i="45"/>
  <c r="AA6" i="45"/>
  <c r="AB6" i="45"/>
  <c r="W6" i="45"/>
  <c r="AC6" i="45" s="1"/>
  <c r="AD6" i="45" s="1"/>
  <c r="AE6" i="45" s="1"/>
  <c r="X5" i="45"/>
  <c r="Y5" i="45"/>
  <c r="Z5" i="45"/>
  <c r="AA5" i="45"/>
  <c r="AB5" i="45"/>
  <c r="W5" i="45"/>
  <c r="X4" i="45"/>
  <c r="Y4" i="45"/>
  <c r="Z4" i="45"/>
  <c r="AA4" i="45"/>
  <c r="AB4" i="45"/>
  <c r="W4" i="45"/>
  <c r="AB3" i="45"/>
  <c r="X3" i="45"/>
  <c r="Y3" i="45"/>
  <c r="Z3" i="45"/>
  <c r="AA3" i="45"/>
  <c r="AB14" i="41"/>
  <c r="I3" i="40"/>
  <c r="J3" i="40"/>
  <c r="I4" i="40"/>
  <c r="J4" i="40"/>
  <c r="I5" i="40"/>
  <c r="J5" i="40"/>
  <c r="I6" i="40"/>
  <c r="J6" i="40"/>
  <c r="I7" i="40"/>
  <c r="J7" i="40"/>
  <c r="I8" i="40"/>
  <c r="J8" i="40"/>
  <c r="J18" i="40"/>
  <c r="I19" i="40"/>
  <c r="I20" i="40"/>
  <c r="J20" i="40"/>
  <c r="I21" i="40"/>
  <c r="J21" i="40"/>
  <c r="I22" i="40"/>
  <c r="J22" i="40"/>
  <c r="I24" i="40"/>
  <c r="J24" i="40"/>
  <c r="F19" i="40"/>
  <c r="F20" i="40"/>
  <c r="F21" i="40"/>
  <c r="F23" i="40"/>
  <c r="F10" i="40"/>
  <c r="F11" i="40"/>
  <c r="F3" i="40"/>
  <c r="F4" i="40"/>
  <c r="F5" i="40"/>
  <c r="F6" i="40"/>
  <c r="F7" i="40"/>
  <c r="F8" i="40"/>
  <c r="J2" i="40"/>
  <c r="I2" i="40"/>
  <c r="H2" i="40"/>
  <c r="F2" i="40"/>
  <c r="I3" i="26"/>
  <c r="J3" i="26"/>
  <c r="I4" i="26"/>
  <c r="J4" i="26"/>
  <c r="I5" i="26"/>
  <c r="J5" i="26"/>
  <c r="I6" i="26"/>
  <c r="J6" i="26"/>
  <c r="I7" i="26"/>
  <c r="J7" i="26"/>
  <c r="I8" i="26"/>
  <c r="J8" i="26"/>
  <c r="I9" i="26"/>
  <c r="J9" i="26"/>
  <c r="I10" i="26"/>
  <c r="J10" i="26"/>
  <c r="I11" i="26"/>
  <c r="J11" i="26"/>
  <c r="I12" i="26"/>
  <c r="J12" i="26"/>
  <c r="I13" i="26"/>
  <c r="J13" i="26"/>
  <c r="I14" i="26"/>
  <c r="J14" i="26"/>
  <c r="I15" i="26"/>
  <c r="J15" i="26"/>
  <c r="I16" i="26"/>
  <c r="J16" i="26"/>
  <c r="I17" i="26"/>
  <c r="J17" i="26"/>
  <c r="I18" i="26"/>
  <c r="J18" i="26"/>
  <c r="I19" i="26"/>
  <c r="J19" i="26"/>
  <c r="I20" i="26"/>
  <c r="J20" i="26"/>
  <c r="I21" i="26"/>
  <c r="J21" i="26"/>
  <c r="I22" i="26"/>
  <c r="J22" i="26"/>
  <c r="I23" i="26"/>
  <c r="J23" i="26"/>
  <c r="I24" i="26"/>
  <c r="J24" i="26"/>
  <c r="I25" i="26"/>
  <c r="J25" i="26"/>
  <c r="I26" i="26"/>
  <c r="J26" i="26"/>
  <c r="I27" i="26"/>
  <c r="J27" i="26"/>
  <c r="I28" i="26"/>
  <c r="J28" i="26"/>
  <c r="I29" i="26"/>
  <c r="J29" i="26"/>
  <c r="I30" i="26"/>
  <c r="J30" i="26"/>
  <c r="I31" i="26"/>
  <c r="J31" i="26"/>
  <c r="I32" i="26"/>
  <c r="J32" i="26"/>
  <c r="I33" i="26"/>
  <c r="J33" i="26"/>
  <c r="I34" i="26"/>
  <c r="J34" i="26"/>
  <c r="I35" i="26"/>
  <c r="J35" i="26"/>
  <c r="I36" i="26"/>
  <c r="J36" i="26"/>
  <c r="I37" i="26"/>
  <c r="J37" i="26"/>
  <c r="I38" i="26"/>
  <c r="J38" i="26"/>
  <c r="I39" i="26"/>
  <c r="J39" i="26"/>
  <c r="I40" i="26"/>
  <c r="J40" i="26"/>
  <c r="I41" i="26"/>
  <c r="J41" i="26"/>
  <c r="I42" i="26"/>
  <c r="J42" i="26"/>
  <c r="I43" i="26"/>
  <c r="J43" i="26"/>
  <c r="I44" i="26"/>
  <c r="J44" i="26"/>
  <c r="J2" i="26"/>
  <c r="I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2" i="26"/>
  <c r="Y3" i="41"/>
  <c r="Z3" i="41"/>
  <c r="AA3" i="41"/>
  <c r="AI3" i="41" s="1"/>
  <c r="AB3" i="41"/>
  <c r="AD3" i="41"/>
  <c r="Y4" i="41"/>
  <c r="Z4" i="41"/>
  <c r="AA4" i="41"/>
  <c r="AI4" i="41" s="1"/>
  <c r="AB4" i="41"/>
  <c r="AD4" i="41"/>
  <c r="Y5" i="41"/>
  <c r="Z5" i="41"/>
  <c r="AA5" i="41"/>
  <c r="AI5" i="41" s="1"/>
  <c r="AB5" i="41"/>
  <c r="AD5" i="41"/>
  <c r="Y6" i="41"/>
  <c r="Z6" i="41"/>
  <c r="AA6" i="41"/>
  <c r="AI6" i="41" s="1"/>
  <c r="AB6" i="41"/>
  <c r="AD6" i="41"/>
  <c r="Y7" i="41"/>
  <c r="Z7" i="41"/>
  <c r="AA7" i="41"/>
  <c r="AI7" i="41" s="1"/>
  <c r="AB7" i="41"/>
  <c r="AD7" i="41"/>
  <c r="Y8" i="41"/>
  <c r="Z8" i="41"/>
  <c r="AA8" i="41"/>
  <c r="AI8" i="41" s="1"/>
  <c r="AB8" i="41"/>
  <c r="AD8" i="41"/>
  <c r="Y9" i="41"/>
  <c r="Z9" i="41"/>
  <c r="AA9" i="41"/>
  <c r="AI9" i="41" s="1"/>
  <c r="AB9" i="41"/>
  <c r="AC9" i="41"/>
  <c r="AK9" i="41" s="1"/>
  <c r="AD9" i="41"/>
  <c r="Y10" i="41"/>
  <c r="Z10" i="41"/>
  <c r="AA10" i="41"/>
  <c r="AI10" i="41" s="1"/>
  <c r="AB10" i="41"/>
  <c r="AC10" i="41"/>
  <c r="AK10" i="41" s="1"/>
  <c r="AD10" i="41"/>
  <c r="Y11" i="41"/>
  <c r="Z11" i="41"/>
  <c r="AA11" i="41"/>
  <c r="AI11" i="41" s="1"/>
  <c r="AB11" i="41"/>
  <c r="AC11" i="41"/>
  <c r="AK11" i="41" s="1"/>
  <c r="AD11" i="41"/>
  <c r="Y12" i="41"/>
  <c r="Z12" i="41"/>
  <c r="AA12" i="41"/>
  <c r="AI12" i="41" s="1"/>
  <c r="AB12" i="41"/>
  <c r="AC12" i="41"/>
  <c r="AK12" i="41" s="1"/>
  <c r="AD12" i="41"/>
  <c r="Y13" i="41"/>
  <c r="Z13" i="41"/>
  <c r="AA13" i="41"/>
  <c r="AI13" i="41" s="1"/>
  <c r="AB13" i="41"/>
  <c r="AC13" i="41"/>
  <c r="AK13" i="41" s="1"/>
  <c r="AD13" i="41"/>
  <c r="Y14" i="41"/>
  <c r="Z14" i="41"/>
  <c r="AA14" i="41"/>
  <c r="AI14" i="41" s="1"/>
  <c r="AC14" i="41"/>
  <c r="AK14" i="41" s="1"/>
  <c r="AD14" i="41"/>
  <c r="Y15" i="41"/>
  <c r="Z15" i="41"/>
  <c r="AA15" i="41"/>
  <c r="AI15" i="41" s="1"/>
  <c r="AB15" i="41"/>
  <c r="AC15" i="41"/>
  <c r="AK15" i="41" s="1"/>
  <c r="AD15" i="41"/>
  <c r="Y16" i="41"/>
  <c r="Z16" i="41"/>
  <c r="AA16" i="41"/>
  <c r="AI16" i="41" s="1"/>
  <c r="AB16" i="41"/>
  <c r="AC16" i="41"/>
  <c r="AK16" i="41" s="1"/>
  <c r="AD16" i="41"/>
  <c r="Y17" i="41"/>
  <c r="Z17" i="41"/>
  <c r="AA17" i="41"/>
  <c r="AI17" i="41" s="1"/>
  <c r="AB17" i="41"/>
  <c r="AC17" i="41"/>
  <c r="AK17" i="41" s="1"/>
  <c r="AD17" i="41"/>
  <c r="Y18" i="41"/>
  <c r="Z18" i="41"/>
  <c r="AA18" i="41"/>
  <c r="AI18" i="41" s="1"/>
  <c r="AB18" i="41"/>
  <c r="AC18" i="41"/>
  <c r="AK18" i="41" s="1"/>
  <c r="AD18" i="41"/>
  <c r="Y19" i="41"/>
  <c r="Z19" i="41"/>
  <c r="AA19" i="41"/>
  <c r="AI19" i="41" s="1"/>
  <c r="AB19" i="41"/>
  <c r="AC19" i="41"/>
  <c r="AK19" i="41" s="1"/>
  <c r="AD19" i="41"/>
  <c r="Y20" i="41"/>
  <c r="Z20" i="41"/>
  <c r="AA20" i="41"/>
  <c r="AI20" i="41" s="1"/>
  <c r="AB20" i="41"/>
  <c r="AC20" i="41"/>
  <c r="AK20" i="41" s="1"/>
  <c r="AD20" i="41"/>
  <c r="Y21" i="41"/>
  <c r="Z21" i="41"/>
  <c r="AA21" i="41"/>
  <c r="AI21" i="41" s="1"/>
  <c r="AB21" i="41"/>
  <c r="AC21" i="41"/>
  <c r="AK21" i="41" s="1"/>
  <c r="AD21" i="41"/>
  <c r="Y22" i="41"/>
  <c r="Z22" i="41"/>
  <c r="AA22" i="41"/>
  <c r="AI22" i="41" s="1"/>
  <c r="AB22" i="41"/>
  <c r="AC22" i="41"/>
  <c r="AK22" i="41" s="1"/>
  <c r="AD22" i="41"/>
  <c r="Y23" i="41"/>
  <c r="Z23" i="41"/>
  <c r="AA23" i="41"/>
  <c r="AI23" i="41" s="1"/>
  <c r="AB23" i="41"/>
  <c r="AC23" i="41"/>
  <c r="AK23" i="41" s="1"/>
  <c r="AD23" i="41"/>
  <c r="Y24" i="41"/>
  <c r="Z24" i="41"/>
  <c r="AA24" i="41"/>
  <c r="AI24" i="41" s="1"/>
  <c r="AB24" i="41"/>
  <c r="AC24" i="41"/>
  <c r="AK24" i="41" s="1"/>
  <c r="AD24" i="41"/>
  <c r="Y25" i="41"/>
  <c r="Z25" i="41"/>
  <c r="AA25" i="41"/>
  <c r="AI25" i="41" s="1"/>
  <c r="AB25" i="41"/>
  <c r="AJ25" i="41" s="1"/>
  <c r="AC25" i="41"/>
  <c r="AK25" i="41" s="1"/>
  <c r="AD25" i="41"/>
  <c r="Y26" i="41"/>
  <c r="Z26" i="41"/>
  <c r="AA26" i="41"/>
  <c r="AI26" i="41" s="1"/>
  <c r="AB26" i="41"/>
  <c r="AJ26" i="41" s="1"/>
  <c r="AC26" i="41"/>
  <c r="AK26" i="41" s="1"/>
  <c r="AD26" i="41"/>
  <c r="Y27" i="41"/>
  <c r="Z27" i="41"/>
  <c r="AA27" i="41"/>
  <c r="AI27" i="41" s="1"/>
  <c r="AB27" i="41"/>
  <c r="AJ27" i="41" s="1"/>
  <c r="AC27" i="41"/>
  <c r="AK27" i="41" s="1"/>
  <c r="AD27" i="41"/>
  <c r="Y28" i="41"/>
  <c r="Z28" i="41"/>
  <c r="AA28" i="41"/>
  <c r="AI28" i="41" s="1"/>
  <c r="AB28" i="41"/>
  <c r="AJ28" i="41" s="1"/>
  <c r="AC28" i="41"/>
  <c r="AK28" i="41" s="1"/>
  <c r="AD28" i="41"/>
  <c r="Y29" i="41"/>
  <c r="AG29" i="41" s="1"/>
  <c r="Z29" i="41"/>
  <c r="AH29" i="41" s="1"/>
  <c r="AA29" i="41"/>
  <c r="AI29" i="41" s="1"/>
  <c r="AB29" i="41"/>
  <c r="AJ29" i="41" s="1"/>
  <c r="AC29" i="41"/>
  <c r="AK29" i="41" s="1"/>
  <c r="AD29" i="41"/>
  <c r="AL29" i="41" s="1"/>
  <c r="AD2" i="41"/>
  <c r="AB2" i="41"/>
  <c r="AA2" i="41"/>
  <c r="AI2" i="41" s="1"/>
  <c r="Z2" i="41"/>
  <c r="Y2" i="41"/>
  <c r="AC8" i="40"/>
  <c r="AN9" i="26"/>
  <c r="AN10" i="26"/>
  <c r="AN11" i="26"/>
  <c r="AN8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33" i="38"/>
  <c r="H34" i="38"/>
  <c r="H35" i="38"/>
  <c r="H36" i="38"/>
  <c r="H37" i="38"/>
  <c r="H38" i="38"/>
  <c r="H39" i="38"/>
  <c r="H40" i="38"/>
  <c r="H41" i="38"/>
  <c r="H42" i="38"/>
  <c r="H43" i="38"/>
  <c r="H44" i="38"/>
  <c r="H2" i="38"/>
  <c r="H3" i="26"/>
  <c r="H4" i="26"/>
  <c r="H5" i="26"/>
  <c r="H6" i="26"/>
  <c r="H7" i="26"/>
  <c r="H8" i="26"/>
  <c r="H9" i="26"/>
  <c r="H10" i="26"/>
  <c r="H11" i="26"/>
  <c r="H12" i="26"/>
  <c r="H13" i="26"/>
  <c r="H2" i="26"/>
  <c r="E2" i="26"/>
  <c r="AH9" i="26"/>
  <c r="AI2" i="26" s="1"/>
  <c r="AK2" i="26"/>
  <c r="AL9" i="26"/>
  <c r="AL10" i="26"/>
  <c r="AL11" i="26"/>
  <c r="AL8" i="26"/>
  <c r="AK9" i="26"/>
  <c r="AK10" i="26"/>
  <c r="AK11" i="26"/>
  <c r="AK8" i="26"/>
  <c r="E3" i="38"/>
  <c r="E4" i="38"/>
  <c r="F5" i="38"/>
  <c r="E6" i="38"/>
  <c r="E7" i="38"/>
  <c r="E8" i="38"/>
  <c r="F9" i="38"/>
  <c r="E10" i="38"/>
  <c r="E11" i="38"/>
  <c r="E12" i="38"/>
  <c r="F13" i="38"/>
  <c r="E14" i="38"/>
  <c r="E15" i="38"/>
  <c r="E16" i="38"/>
  <c r="F17" i="38"/>
  <c r="F18" i="38"/>
  <c r="E19" i="38"/>
  <c r="E20" i="38"/>
  <c r="F21" i="38"/>
  <c r="E22" i="38"/>
  <c r="E23" i="38"/>
  <c r="E24" i="38"/>
  <c r="F25" i="38"/>
  <c r="F26" i="38"/>
  <c r="E27" i="38"/>
  <c r="E28" i="38"/>
  <c r="F29" i="38"/>
  <c r="E30" i="38"/>
  <c r="E31" i="38"/>
  <c r="E32" i="38"/>
  <c r="F33" i="38"/>
  <c r="F34" i="38"/>
  <c r="E35" i="38"/>
  <c r="E36" i="38"/>
  <c r="F37" i="38"/>
  <c r="E38" i="38"/>
  <c r="E39" i="38"/>
  <c r="E40" i="38"/>
  <c r="F41" i="38"/>
  <c r="F42" i="38"/>
  <c r="E43" i="38"/>
  <c r="E44" i="38"/>
  <c r="O2" i="38"/>
  <c r="AG10" i="40"/>
  <c r="AP10" i="40" s="1"/>
  <c r="AG22" i="40"/>
  <c r="AP22" i="40" s="1"/>
  <c r="AG23" i="40"/>
  <c r="AP23" i="40" s="1"/>
  <c r="AG38" i="40"/>
  <c r="AG39" i="40"/>
  <c r="AG40" i="40"/>
  <c r="AG41" i="40"/>
  <c r="AG42" i="40"/>
  <c r="AG43" i="40"/>
  <c r="AG44" i="40"/>
  <c r="Z3" i="40"/>
  <c r="Z4" i="40"/>
  <c r="Z5" i="40"/>
  <c r="Z6" i="40"/>
  <c r="Z7" i="40"/>
  <c r="Z8" i="40"/>
  <c r="Z9" i="40"/>
  <c r="Z10" i="40"/>
  <c r="Z11" i="40"/>
  <c r="Z12" i="40"/>
  <c r="Z13" i="40"/>
  <c r="Z14" i="40"/>
  <c r="Z15" i="40"/>
  <c r="Z16" i="40"/>
  <c r="Z17" i="40"/>
  <c r="Z18" i="40"/>
  <c r="Z19" i="40"/>
  <c r="Z20" i="40"/>
  <c r="Z21" i="40"/>
  <c r="Z22" i="40"/>
  <c r="Z23" i="40"/>
  <c r="Z24" i="40"/>
  <c r="Z25" i="40"/>
  <c r="Z26" i="40"/>
  <c r="Z27" i="40"/>
  <c r="Z28" i="40"/>
  <c r="Z29" i="40"/>
  <c r="Z30" i="40"/>
  <c r="Z31" i="40"/>
  <c r="Z32" i="40"/>
  <c r="Z33" i="40"/>
  <c r="Z34" i="40"/>
  <c r="Z35" i="40"/>
  <c r="Z36" i="40"/>
  <c r="Z37" i="40"/>
  <c r="Z38" i="40"/>
  <c r="Z39" i="40"/>
  <c r="Z40" i="40"/>
  <c r="Z41" i="40"/>
  <c r="Z42" i="40"/>
  <c r="Z43" i="40"/>
  <c r="Z44" i="40"/>
  <c r="Z2" i="40"/>
  <c r="AF3" i="40"/>
  <c r="AF4" i="40"/>
  <c r="AF5" i="40"/>
  <c r="AF6" i="40"/>
  <c r="AF7" i="40"/>
  <c r="AF8" i="40"/>
  <c r="AF9" i="40"/>
  <c r="AF10" i="40"/>
  <c r="AO10" i="40" s="1"/>
  <c r="AF11" i="40"/>
  <c r="AF12" i="40"/>
  <c r="AF13" i="40"/>
  <c r="AO13" i="40" s="1"/>
  <c r="AF14" i="40"/>
  <c r="AO14" i="40" s="1"/>
  <c r="AF15" i="40"/>
  <c r="AO15" i="40" s="1"/>
  <c r="AF16" i="40"/>
  <c r="AO16" i="40" s="1"/>
  <c r="AF17" i="40"/>
  <c r="AO17" i="40" s="1"/>
  <c r="AF18" i="40"/>
  <c r="AO18" i="40" s="1"/>
  <c r="AF19" i="40"/>
  <c r="AF20" i="40"/>
  <c r="AO20" i="40" s="1"/>
  <c r="AF21" i="40"/>
  <c r="AO21" i="40" s="1"/>
  <c r="AF22" i="40"/>
  <c r="AO22" i="40" s="1"/>
  <c r="AF23" i="40"/>
  <c r="AO23" i="40" s="1"/>
  <c r="AF24" i="40"/>
  <c r="AO24" i="40" s="1"/>
  <c r="AF25" i="40"/>
  <c r="AO25" i="40" s="1"/>
  <c r="AF26" i="40"/>
  <c r="AO26" i="40" s="1"/>
  <c r="AF27" i="40"/>
  <c r="AF28" i="40"/>
  <c r="AF29" i="40"/>
  <c r="AF30" i="40"/>
  <c r="AF31" i="40"/>
  <c r="AF32" i="40"/>
  <c r="AF33" i="40"/>
  <c r="AF34" i="40"/>
  <c r="AF35" i="40"/>
  <c r="AF36" i="40"/>
  <c r="AF37" i="40"/>
  <c r="AO37" i="40" s="1"/>
  <c r="AF2" i="40"/>
  <c r="AO2" i="40" s="1"/>
  <c r="AA3" i="40"/>
  <c r="AB3" i="40"/>
  <c r="AC3" i="40"/>
  <c r="AD3" i="40"/>
  <c r="AE3" i="40"/>
  <c r="AA4" i="40"/>
  <c r="AB4" i="40"/>
  <c r="AC4" i="40"/>
  <c r="AD4" i="40"/>
  <c r="AE4" i="40"/>
  <c r="AA5" i="40"/>
  <c r="AB5" i="40"/>
  <c r="AC5" i="40"/>
  <c r="AD5" i="40"/>
  <c r="AE5" i="40"/>
  <c r="AA6" i="40"/>
  <c r="AB6" i="40"/>
  <c r="AC6" i="40"/>
  <c r="AD6" i="40"/>
  <c r="AE6" i="40"/>
  <c r="AA7" i="40"/>
  <c r="AB7" i="40"/>
  <c r="AC7" i="40"/>
  <c r="AD7" i="40"/>
  <c r="AE7" i="40"/>
  <c r="AA8" i="40"/>
  <c r="AB8" i="40"/>
  <c r="AD8" i="40"/>
  <c r="AE8" i="40"/>
  <c r="AA9" i="40"/>
  <c r="AB9" i="40"/>
  <c r="AD9" i="40"/>
  <c r="AE9" i="40"/>
  <c r="AA10" i="40"/>
  <c r="AB10" i="40"/>
  <c r="AD10" i="40"/>
  <c r="AE10" i="40"/>
  <c r="AA11" i="40"/>
  <c r="AB11" i="40"/>
  <c r="AD11" i="40"/>
  <c r="AE11" i="40"/>
  <c r="AA12" i="40"/>
  <c r="AB12" i="40"/>
  <c r="AC12" i="40"/>
  <c r="AL12" i="40" s="1"/>
  <c r="AD12" i="40"/>
  <c r="AE12" i="40"/>
  <c r="AA13" i="40"/>
  <c r="AB13" i="40"/>
  <c r="AD13" i="40"/>
  <c r="AE13" i="40"/>
  <c r="AA14" i="40"/>
  <c r="AB14" i="40"/>
  <c r="AD14" i="40"/>
  <c r="AE14" i="40"/>
  <c r="AA15" i="40"/>
  <c r="AB15" i="40"/>
  <c r="AD15" i="40"/>
  <c r="AE15" i="40"/>
  <c r="AA16" i="40"/>
  <c r="AB16" i="40"/>
  <c r="AC16" i="40"/>
  <c r="AL16" i="40" s="1"/>
  <c r="AD16" i="40"/>
  <c r="AE16" i="40"/>
  <c r="AA17" i="40"/>
  <c r="AB17" i="40"/>
  <c r="AD17" i="40"/>
  <c r="AE17" i="40"/>
  <c r="AA18" i="40"/>
  <c r="AB18" i="40"/>
  <c r="AD18" i="40"/>
  <c r="AE18" i="40"/>
  <c r="AA19" i="40"/>
  <c r="AB19" i="40"/>
  <c r="AC19" i="40"/>
  <c r="AL19" i="40" s="1"/>
  <c r="AD19" i="40"/>
  <c r="AE19" i="40"/>
  <c r="AA20" i="40"/>
  <c r="AB20" i="40"/>
  <c r="AC20" i="40"/>
  <c r="AL20" i="40" s="1"/>
  <c r="AD20" i="40"/>
  <c r="AE20" i="40"/>
  <c r="AA21" i="40"/>
  <c r="AB21" i="40"/>
  <c r="AC21" i="40"/>
  <c r="AL21" i="40" s="1"/>
  <c r="AD21" i="40"/>
  <c r="AE21" i="40"/>
  <c r="AA22" i="40"/>
  <c r="AB22" i="40"/>
  <c r="AD22" i="40"/>
  <c r="AE22" i="40"/>
  <c r="AA23" i="40"/>
  <c r="AB23" i="40"/>
  <c r="AC23" i="40"/>
  <c r="AL23" i="40" s="1"/>
  <c r="AD23" i="40"/>
  <c r="AE23" i="40"/>
  <c r="AA24" i="40"/>
  <c r="AB24" i="40"/>
  <c r="AC24" i="40"/>
  <c r="AL24" i="40" s="1"/>
  <c r="AD24" i="40"/>
  <c r="AE24" i="40"/>
  <c r="AA25" i="40"/>
  <c r="AJ25" i="40" s="1"/>
  <c r="AB25" i="40"/>
  <c r="AD25" i="40"/>
  <c r="AE25" i="40"/>
  <c r="AA26" i="40"/>
  <c r="AJ26" i="40" s="1"/>
  <c r="AB26" i="40"/>
  <c r="AD26" i="40"/>
  <c r="AE26" i="40"/>
  <c r="AA27" i="40"/>
  <c r="AJ27" i="40" s="1"/>
  <c r="AB27" i="40"/>
  <c r="AD27" i="40"/>
  <c r="AE27" i="40"/>
  <c r="AA28" i="40"/>
  <c r="AJ28" i="40" s="1"/>
  <c r="AB28" i="40"/>
  <c r="AC28" i="40"/>
  <c r="AL28" i="40" s="1"/>
  <c r="AD28" i="40"/>
  <c r="AE28" i="40"/>
  <c r="AA29" i="40"/>
  <c r="AJ29" i="40" s="1"/>
  <c r="AB29" i="40"/>
  <c r="AD29" i="40"/>
  <c r="AE29" i="40"/>
  <c r="AA30" i="40"/>
  <c r="AJ30" i="40" s="1"/>
  <c r="AB30" i="40"/>
  <c r="AK30" i="40" s="1"/>
  <c r="AD30" i="40"/>
  <c r="AM30" i="40" s="1"/>
  <c r="AE30" i="40"/>
  <c r="AN30" i="40" s="1"/>
  <c r="AA31" i="40"/>
  <c r="AJ31" i="40" s="1"/>
  <c r="AB31" i="40"/>
  <c r="AK31" i="40" s="1"/>
  <c r="AD31" i="40"/>
  <c r="AM31" i="40" s="1"/>
  <c r="AE31" i="40"/>
  <c r="AN31" i="40" s="1"/>
  <c r="AA32" i="40"/>
  <c r="AJ32" i="40" s="1"/>
  <c r="AB32" i="40"/>
  <c r="AK32" i="40" s="1"/>
  <c r="AD32" i="40"/>
  <c r="AM32" i="40" s="1"/>
  <c r="AE32" i="40"/>
  <c r="AN32" i="40" s="1"/>
  <c r="AA33" i="40"/>
  <c r="AJ33" i="40" s="1"/>
  <c r="AB33" i="40"/>
  <c r="AK33" i="40" s="1"/>
  <c r="AD33" i="40"/>
  <c r="AM33" i="40" s="1"/>
  <c r="AE33" i="40"/>
  <c r="AN33" i="40" s="1"/>
  <c r="AA34" i="40"/>
  <c r="AJ34" i="40" s="1"/>
  <c r="AB34" i="40"/>
  <c r="AK34" i="40" s="1"/>
  <c r="AD34" i="40"/>
  <c r="AM34" i="40" s="1"/>
  <c r="AE34" i="40"/>
  <c r="AN34" i="40" s="1"/>
  <c r="AA35" i="40"/>
  <c r="AJ35" i="40" s="1"/>
  <c r="AB35" i="40"/>
  <c r="AK35" i="40" s="1"/>
  <c r="AD35" i="40"/>
  <c r="AM35" i="40" s="1"/>
  <c r="AE35" i="40"/>
  <c r="AN35" i="40" s="1"/>
  <c r="AA36" i="40"/>
  <c r="AJ36" i="40" s="1"/>
  <c r="AB36" i="40"/>
  <c r="AK36" i="40" s="1"/>
  <c r="AD36" i="40"/>
  <c r="AM36" i="40" s="1"/>
  <c r="AE36" i="40"/>
  <c r="AN36" i="40" s="1"/>
  <c r="AA37" i="40"/>
  <c r="AJ37" i="40" s="1"/>
  <c r="AB37" i="40"/>
  <c r="AK37" i="40" s="1"/>
  <c r="AD37" i="40"/>
  <c r="AM37" i="40" s="1"/>
  <c r="AE37" i="40"/>
  <c r="AN37" i="40" s="1"/>
  <c r="AE2" i="40"/>
  <c r="AD2" i="40"/>
  <c r="AC2" i="40"/>
  <c r="AB2" i="40"/>
  <c r="H24" i="40"/>
  <c r="H18" i="40"/>
  <c r="H14" i="40"/>
  <c r="H10" i="40"/>
  <c r="H11" i="40"/>
  <c r="G19" i="40"/>
  <c r="H19" i="40" s="1"/>
  <c r="G20" i="40"/>
  <c r="H20" i="40" s="1"/>
  <c r="G21" i="40"/>
  <c r="H21" i="40" s="1"/>
  <c r="G22" i="40"/>
  <c r="H22" i="40" s="1"/>
  <c r="G23" i="40"/>
  <c r="H23" i="40" s="1"/>
  <c r="AC29" i="40"/>
  <c r="AL29" i="40" s="1"/>
  <c r="G15" i="40"/>
  <c r="H15" i="40" s="1"/>
  <c r="G16" i="40"/>
  <c r="H16" i="40" s="1"/>
  <c r="G17" i="40"/>
  <c r="H17" i="40" s="1"/>
  <c r="G18" i="40"/>
  <c r="AC18" i="40" s="1"/>
  <c r="AL18" i="40" s="1"/>
  <c r="G14" i="40"/>
  <c r="AC14" i="40" s="1"/>
  <c r="AL14" i="40" s="1"/>
  <c r="G10" i="40"/>
  <c r="AC10" i="40" s="1"/>
  <c r="AL10" i="40" s="1"/>
  <c r="G11" i="40"/>
  <c r="AC11" i="40" s="1"/>
  <c r="AL11" i="40" s="1"/>
  <c r="G12" i="40"/>
  <c r="J12" i="40" s="1"/>
  <c r="G13" i="40"/>
  <c r="F13" i="40" s="1"/>
  <c r="G9" i="40"/>
  <c r="H9" i="40" s="1"/>
  <c r="M2" i="16"/>
  <c r="L2" i="16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9" i="18"/>
  <c r="K15" i="18"/>
  <c r="K16" i="18"/>
  <c r="L16" i="18" s="1"/>
  <c r="M16" i="18" s="1"/>
  <c r="S16" i="18" s="1"/>
  <c r="K17" i="18"/>
  <c r="L17" i="18" s="1"/>
  <c r="M17" i="18" s="1"/>
  <c r="S17" i="18" s="1"/>
  <c r="K18" i="18"/>
  <c r="L18" i="18" s="1"/>
  <c r="M18" i="18" s="1"/>
  <c r="S18" i="18" s="1"/>
  <c r="K19" i="18"/>
  <c r="K20" i="18"/>
  <c r="L20" i="18" s="1"/>
  <c r="M20" i="18" s="1"/>
  <c r="S20" i="18" s="1"/>
  <c r="K21" i="18"/>
  <c r="L21" i="18" s="1"/>
  <c r="M21" i="18" s="1"/>
  <c r="S21" i="18" s="1"/>
  <c r="K22" i="18"/>
  <c r="L22" i="18" s="1"/>
  <c r="M22" i="18" s="1"/>
  <c r="S22" i="18" s="1"/>
  <c r="K23" i="18"/>
  <c r="L23" i="18" s="1"/>
  <c r="M23" i="18" s="1"/>
  <c r="S23" i="18" s="1"/>
  <c r="K24" i="18"/>
  <c r="L24" i="18" s="1"/>
  <c r="M24" i="18" s="1"/>
  <c r="S24" i="18" s="1"/>
  <c r="K25" i="18"/>
  <c r="L25" i="18" s="1"/>
  <c r="M25" i="18" s="1"/>
  <c r="S25" i="18" s="1"/>
  <c r="K26" i="18"/>
  <c r="L26" i="18" s="1"/>
  <c r="M26" i="18" s="1"/>
  <c r="S26" i="18" s="1"/>
  <c r="K27" i="18"/>
  <c r="L27" i="18" s="1"/>
  <c r="M27" i="18" s="1"/>
  <c r="S27" i="18" s="1"/>
  <c r="K28" i="18"/>
  <c r="L28" i="18" s="1"/>
  <c r="M28" i="18" s="1"/>
  <c r="S28" i="18" s="1"/>
  <c r="K29" i="18"/>
  <c r="L29" i="18" s="1"/>
  <c r="M29" i="18" s="1"/>
  <c r="S29" i="18" s="1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2" i="18"/>
  <c r="K3" i="18"/>
  <c r="K4" i="18"/>
  <c r="K5" i="18"/>
  <c r="K6" i="18"/>
  <c r="K7" i="18"/>
  <c r="K8" i="18"/>
  <c r="K9" i="18"/>
  <c r="K10" i="18"/>
  <c r="K11" i="18"/>
  <c r="K12" i="18"/>
  <c r="K13" i="18"/>
  <c r="K14" i="18"/>
  <c r="L14" i="18" s="1"/>
  <c r="M14" i="18" s="1"/>
  <c r="S14" i="18" s="1"/>
  <c r="L30" i="18"/>
  <c r="M30" i="18" s="1"/>
  <c r="S30" i="18" s="1"/>
  <c r="L19" i="18"/>
  <c r="M19" i="18" s="1"/>
  <c r="S19" i="18" s="1"/>
  <c r="L15" i="18"/>
  <c r="M15" i="18" s="1"/>
  <c r="S15" i="18" s="1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43" i="22"/>
  <c r="S44" i="22"/>
  <c r="S14" i="22"/>
  <c r="C2" i="38"/>
  <c r="N2" i="38"/>
  <c r="AC27" i="40" l="1"/>
  <c r="AL27" i="40" s="1"/>
  <c r="J14" i="40"/>
  <c r="F17" i="40"/>
  <c r="J13" i="40"/>
  <c r="F16" i="40"/>
  <c r="I12" i="40"/>
  <c r="AC26" i="40"/>
  <c r="AL26" i="40" s="1"/>
  <c r="F22" i="40"/>
  <c r="F18" i="40"/>
  <c r="F14" i="40"/>
  <c r="I14" i="40"/>
  <c r="H12" i="40"/>
  <c r="J23" i="40"/>
  <c r="AG11" i="40"/>
  <c r="AP11" i="40" s="1"/>
  <c r="AO11" i="40"/>
  <c r="AG9" i="40"/>
  <c r="AP9" i="40" s="1"/>
  <c r="AO9" i="40"/>
  <c r="AG8" i="40"/>
  <c r="AP8" i="40" s="1"/>
  <c r="AO8" i="40"/>
  <c r="AG7" i="40"/>
  <c r="AP7" i="40" s="1"/>
  <c r="AO7" i="40"/>
  <c r="AG26" i="40"/>
  <c r="AP26" i="40" s="1"/>
  <c r="AG25" i="40"/>
  <c r="AP25" i="40" s="1"/>
  <c r="AG19" i="40"/>
  <c r="AP19" i="40" s="1"/>
  <c r="AO19" i="40"/>
  <c r="AG21" i="40"/>
  <c r="AP21" i="40" s="1"/>
  <c r="AG20" i="40"/>
  <c r="AP20" i="40" s="1"/>
  <c r="AG18" i="40"/>
  <c r="AP18" i="40" s="1"/>
  <c r="AG17" i="40"/>
  <c r="AP17" i="40" s="1"/>
  <c r="AG16" i="40"/>
  <c r="AP16" i="40" s="1"/>
  <c r="AG15" i="40"/>
  <c r="AP15" i="40" s="1"/>
  <c r="AG14" i="40"/>
  <c r="AP14" i="40" s="1"/>
  <c r="AG12" i="40"/>
  <c r="AP12" i="40" s="1"/>
  <c r="AO12" i="40"/>
  <c r="AG13" i="40"/>
  <c r="AP13" i="40" s="1"/>
  <c r="AG6" i="40"/>
  <c r="AP6" i="40" s="1"/>
  <c r="AO6" i="40"/>
  <c r="AG29" i="40"/>
  <c r="AP29" i="40" s="1"/>
  <c r="AO29" i="40"/>
  <c r="AG5" i="40"/>
  <c r="AP5" i="40" s="1"/>
  <c r="AO5" i="40"/>
  <c r="AG28" i="40"/>
  <c r="AP28" i="40" s="1"/>
  <c r="AO28" i="40"/>
  <c r="AG4" i="40"/>
  <c r="AP4" i="40" s="1"/>
  <c r="AO4" i="40"/>
  <c r="AG27" i="40"/>
  <c r="AP27" i="40" s="1"/>
  <c r="AO27" i="40"/>
  <c r="AG3" i="40"/>
  <c r="AP3" i="40" s="1"/>
  <c r="AO3" i="40"/>
  <c r="AG24" i="40"/>
  <c r="AP24" i="40" s="1"/>
  <c r="AG2" i="40"/>
  <c r="AP2" i="40" s="1"/>
  <c r="AG33" i="40"/>
  <c r="AP33" i="40" s="1"/>
  <c r="AO33" i="40"/>
  <c r="AG32" i="40"/>
  <c r="AP32" i="40" s="1"/>
  <c r="AO32" i="40"/>
  <c r="AG31" i="40"/>
  <c r="AP31" i="40" s="1"/>
  <c r="AO31" i="40"/>
  <c r="AG30" i="40"/>
  <c r="AP30" i="40" s="1"/>
  <c r="AO30" i="40"/>
  <c r="AG35" i="40"/>
  <c r="AP35" i="40" s="1"/>
  <c r="AO35" i="40"/>
  <c r="AG36" i="40"/>
  <c r="AP36" i="40" s="1"/>
  <c r="AO36" i="40"/>
  <c r="AG34" i="40"/>
  <c r="AP34" i="40" s="1"/>
  <c r="AO34" i="40"/>
  <c r="AG37" i="40"/>
  <c r="AP37" i="40" s="1"/>
  <c r="H13" i="40"/>
  <c r="F12" i="40"/>
  <c r="J11" i="40"/>
  <c r="AC4" i="45"/>
  <c r="AD4" i="45" s="1"/>
  <c r="AE4" i="45" s="1"/>
  <c r="AC25" i="40"/>
  <c r="AL25" i="40" s="1"/>
  <c r="F15" i="40"/>
  <c r="I23" i="40"/>
  <c r="I11" i="40"/>
  <c r="AC15" i="40"/>
  <c r="AL15" i="40" s="1"/>
  <c r="I10" i="40"/>
  <c r="J10" i="40"/>
  <c r="J9" i="40"/>
  <c r="I9" i="40"/>
  <c r="J19" i="40"/>
  <c r="I13" i="40"/>
  <c r="AC13" i="40"/>
  <c r="AL13" i="40" s="1"/>
  <c r="I17" i="40"/>
  <c r="J16" i="40"/>
  <c r="I16" i="40"/>
  <c r="I18" i="40"/>
  <c r="J17" i="40"/>
  <c r="AC22" i="40"/>
  <c r="AL22" i="40" s="1"/>
  <c r="J15" i="40"/>
  <c r="F9" i="40"/>
  <c r="AC17" i="40"/>
  <c r="AL17" i="40" s="1"/>
  <c r="I15" i="40"/>
  <c r="AC5" i="45"/>
  <c r="AD5" i="45" s="1"/>
  <c r="AE5" i="45" s="1"/>
  <c r="AC3" i="45"/>
  <c r="AE3" i="45" s="1"/>
  <c r="E17" i="38"/>
  <c r="E33" i="38"/>
  <c r="I33" i="38" s="1"/>
  <c r="E41" i="38"/>
  <c r="I41" i="38" s="1"/>
  <c r="E37" i="38"/>
  <c r="I37" i="38" s="1"/>
  <c r="E5" i="38"/>
  <c r="I5" i="38" s="1"/>
  <c r="E13" i="38"/>
  <c r="I13" i="38" s="1"/>
  <c r="E21" i="38"/>
  <c r="J21" i="38" s="1"/>
  <c r="E25" i="38"/>
  <c r="I25" i="38" s="1"/>
  <c r="E9" i="38"/>
  <c r="I9" i="38" s="1"/>
  <c r="E29" i="38"/>
  <c r="J29" i="38" s="1"/>
  <c r="J22" i="38"/>
  <c r="I22" i="38"/>
  <c r="I24" i="38"/>
  <c r="J24" i="38"/>
  <c r="I44" i="38"/>
  <c r="J44" i="38"/>
  <c r="I12" i="38"/>
  <c r="J12" i="38"/>
  <c r="I43" i="38"/>
  <c r="J43" i="38"/>
  <c r="I11" i="38"/>
  <c r="J11" i="38"/>
  <c r="I32" i="38"/>
  <c r="J32" i="38"/>
  <c r="I31" i="38"/>
  <c r="J31" i="38"/>
  <c r="I30" i="38"/>
  <c r="J30" i="38"/>
  <c r="J40" i="38"/>
  <c r="I40" i="38"/>
  <c r="I8" i="38"/>
  <c r="J8" i="38"/>
  <c r="I39" i="38"/>
  <c r="J39" i="38"/>
  <c r="I7" i="38"/>
  <c r="J7" i="38"/>
  <c r="I28" i="38"/>
  <c r="J28" i="38"/>
  <c r="I38" i="38"/>
  <c r="J38" i="38"/>
  <c r="I6" i="38"/>
  <c r="J6" i="38"/>
  <c r="I27" i="38"/>
  <c r="J27" i="38"/>
  <c r="I14" i="38"/>
  <c r="J14" i="38"/>
  <c r="I23" i="38"/>
  <c r="J23" i="38"/>
  <c r="I10" i="38"/>
  <c r="J10" i="38"/>
  <c r="I20" i="38"/>
  <c r="J20" i="38"/>
  <c r="I19" i="38"/>
  <c r="J19" i="38"/>
  <c r="I17" i="38"/>
  <c r="J17" i="38"/>
  <c r="I16" i="38"/>
  <c r="J16" i="38"/>
  <c r="I15" i="38"/>
  <c r="J15" i="38"/>
  <c r="I36" i="38"/>
  <c r="J36" i="38"/>
  <c r="I4" i="38"/>
  <c r="J4" i="38"/>
  <c r="I35" i="38"/>
  <c r="J35" i="38"/>
  <c r="I3" i="38"/>
  <c r="J3" i="38"/>
  <c r="F38" i="38"/>
  <c r="F30" i="38"/>
  <c r="F22" i="38"/>
  <c r="F14" i="38"/>
  <c r="F10" i="38"/>
  <c r="E42" i="38"/>
  <c r="E34" i="38"/>
  <c r="E26" i="38"/>
  <c r="E18" i="38"/>
  <c r="F6" i="38"/>
  <c r="F44" i="38"/>
  <c r="F40" i="38"/>
  <c r="F36" i="38"/>
  <c r="F32" i="38"/>
  <c r="F28" i="38"/>
  <c r="F24" i="38"/>
  <c r="F20" i="38"/>
  <c r="F16" i="38"/>
  <c r="F12" i="38"/>
  <c r="F8" i="38"/>
  <c r="F4" i="38"/>
  <c r="F43" i="38"/>
  <c r="F39" i="38"/>
  <c r="F35" i="38"/>
  <c r="F31" i="38"/>
  <c r="F27" i="38"/>
  <c r="F23" i="38"/>
  <c r="F19" i="38"/>
  <c r="F15" i="38"/>
  <c r="F11" i="38"/>
  <c r="F7" i="38"/>
  <c r="F3" i="38"/>
  <c r="O3" i="38"/>
  <c r="O4" i="38" s="1"/>
  <c r="O5" i="38" s="1"/>
  <c r="O6" i="38" s="1"/>
  <c r="O7" i="38" s="1"/>
  <c r="O8" i="38" s="1"/>
  <c r="O9" i="38" s="1"/>
  <c r="O10" i="38" s="1"/>
  <c r="O11" i="38" s="1"/>
  <c r="O12" i="38" s="1"/>
  <c r="O13" i="38" s="1"/>
  <c r="O14" i="38" s="1"/>
  <c r="O15" i="38" s="1"/>
  <c r="O16" i="38" s="1"/>
  <c r="O17" i="38" s="1"/>
  <c r="O18" i="38" s="1"/>
  <c r="O19" i="38" s="1"/>
  <c r="O20" i="38" s="1"/>
  <c r="O21" i="38" s="1"/>
  <c r="O22" i="38" s="1"/>
  <c r="O23" i="38" s="1"/>
  <c r="O24" i="38" s="1"/>
  <c r="O25" i="38" s="1"/>
  <c r="O26" i="38" s="1"/>
  <c r="O27" i="38" s="1"/>
  <c r="O28" i="38" s="1"/>
  <c r="O29" i="38" s="1"/>
  <c r="O30" i="38" s="1"/>
  <c r="O31" i="38" s="1"/>
  <c r="O32" i="38" s="1"/>
  <c r="O33" i="38" s="1"/>
  <c r="O34" i="38" s="1"/>
  <c r="O35" i="38" s="1"/>
  <c r="O36" i="38" s="1"/>
  <c r="O37" i="38" s="1"/>
  <c r="O38" i="38" s="1"/>
  <c r="O39" i="38" s="1"/>
  <c r="O40" i="38" s="1"/>
  <c r="O41" i="38" s="1"/>
  <c r="O42" i="38" s="1"/>
  <c r="O43" i="38" s="1"/>
  <c r="O44" i="38" s="1"/>
  <c r="H3" i="34"/>
  <c r="H4" i="34"/>
  <c r="H2" i="34"/>
  <c r="J5" i="38" l="1"/>
  <c r="I29" i="38"/>
  <c r="J33" i="38"/>
  <c r="J41" i="38"/>
  <c r="J9" i="38"/>
  <c r="J25" i="38"/>
  <c r="J13" i="38"/>
  <c r="J37" i="38"/>
  <c r="I21" i="38"/>
  <c r="I18" i="38"/>
  <c r="J18" i="38"/>
  <c r="I26" i="38"/>
  <c r="J26" i="38"/>
  <c r="I34" i="38"/>
  <c r="J34" i="38"/>
  <c r="I42" i="38"/>
  <c r="J42" i="38"/>
  <c r="M3" i="6" l="1"/>
  <c r="M4" i="6"/>
  <c r="M2" i="6"/>
  <c r="L3" i="6"/>
  <c r="L4" i="6"/>
  <c r="L2" i="6"/>
  <c r="I4" i="6" l="1"/>
  <c r="G3" i="6"/>
  <c r="I3" i="6" s="1"/>
  <c r="G4" i="6"/>
  <c r="J4" i="6" s="1"/>
  <c r="G2" i="6"/>
  <c r="I2" i="6" s="1"/>
  <c r="F3" i="6"/>
  <c r="E3" i="6"/>
  <c r="E4" i="6"/>
  <c r="E2" i="6"/>
  <c r="L3" i="4"/>
  <c r="L4" i="4"/>
  <c r="L2" i="4"/>
  <c r="L3" i="34"/>
  <c r="M3" i="34" s="1"/>
  <c r="L4" i="34"/>
  <c r="L2" i="34"/>
  <c r="E3" i="4"/>
  <c r="I3" i="4" s="1"/>
  <c r="E4" i="4"/>
  <c r="J4" i="4" s="1"/>
  <c r="E2" i="4"/>
  <c r="J2" i="4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2" i="26"/>
  <c r="M3" i="30"/>
  <c r="M4" i="30"/>
  <c r="M2" i="30"/>
  <c r="L3" i="30"/>
  <c r="L4" i="30"/>
  <c r="L2" i="30"/>
  <c r="M4" i="34"/>
  <c r="M2" i="34"/>
  <c r="F3" i="2"/>
  <c r="G3" i="2"/>
  <c r="F4" i="2"/>
  <c r="G4" i="2"/>
  <c r="G2" i="2"/>
  <c r="F2" i="2"/>
  <c r="M3" i="41"/>
  <c r="M4" i="41"/>
  <c r="M5" i="41"/>
  <c r="M6" i="41"/>
  <c r="M7" i="41"/>
  <c r="M8" i="41"/>
  <c r="L3" i="41"/>
  <c r="L4" i="41"/>
  <c r="L5" i="41"/>
  <c r="L6" i="41"/>
  <c r="L7" i="41"/>
  <c r="L8" i="41"/>
  <c r="M2" i="41"/>
  <c r="L2" i="41"/>
  <c r="Q2" i="41"/>
  <c r="J2" i="6" l="1"/>
  <c r="I4" i="4"/>
  <c r="J3" i="4"/>
  <c r="J3" i="6"/>
  <c r="O2" i="6"/>
  <c r="H2" i="6"/>
  <c r="O4" i="6"/>
  <c r="H4" i="6"/>
  <c r="O3" i="6"/>
  <c r="H3" i="6"/>
  <c r="F2" i="6"/>
  <c r="F4" i="6"/>
  <c r="I2" i="4"/>
  <c r="F2" i="4"/>
  <c r="F4" i="4"/>
  <c r="F3" i="4"/>
  <c r="AG20" i="26"/>
  <c r="AF21" i="26" s="1"/>
  <c r="AF20" i="26"/>
  <c r="AE20" i="26"/>
  <c r="I3" i="18" l="1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2" i="18"/>
  <c r="AL2" i="26"/>
  <c r="AJ2" i="26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2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9" i="22"/>
  <c r="F10" i="22"/>
  <c r="F11" i="22"/>
  <c r="F12" i="22"/>
  <c r="F13" i="22"/>
  <c r="F3" i="22"/>
  <c r="F4" i="22"/>
  <c r="F5" i="22"/>
  <c r="F6" i="22"/>
  <c r="F7" i="22"/>
  <c r="F8" i="22"/>
  <c r="F2" i="22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I2" i="16"/>
  <c r="F2" i="16"/>
  <c r="AE2" i="38"/>
  <c r="AE3" i="38" s="1"/>
  <c r="AE4" i="38" s="1"/>
  <c r="AE5" i="38" s="1"/>
  <c r="AE6" i="38" s="1"/>
  <c r="AE7" i="38" s="1"/>
  <c r="AE8" i="38" s="1"/>
  <c r="AE9" i="38" s="1"/>
  <c r="AE10" i="38" s="1"/>
  <c r="AE11" i="38" s="1"/>
  <c r="AE12" i="38" s="1"/>
  <c r="AE13" i="38" s="1"/>
  <c r="AE14" i="38" s="1"/>
  <c r="AE15" i="38" s="1"/>
  <c r="AE16" i="38" s="1"/>
  <c r="AE17" i="38" s="1"/>
  <c r="AE18" i="38" s="1"/>
  <c r="AE19" i="38" s="1"/>
  <c r="AE20" i="38" s="1"/>
  <c r="AE21" i="38" s="1"/>
  <c r="AE22" i="38" s="1"/>
  <c r="AE23" i="38" s="1"/>
  <c r="AE24" i="38" s="1"/>
  <c r="AE25" i="38" s="1"/>
  <c r="AE26" i="38" s="1"/>
  <c r="AE27" i="38" s="1"/>
  <c r="J3" i="18" l="1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2" i="18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2" i="22"/>
  <c r="AG12" i="26"/>
  <c r="AH12" i="26" s="1"/>
  <c r="AH15" i="26" s="1"/>
  <c r="AF12" i="26"/>
  <c r="AF15" i="26" s="1"/>
  <c r="AG16" i="26"/>
  <c r="AH2" i="26"/>
  <c r="AI12" i="26" l="1"/>
  <c r="AI15" i="26" s="1"/>
  <c r="AM2" i="26"/>
  <c r="AG15" i="26"/>
  <c r="AE2" i="26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2" i="38"/>
  <c r="E2" i="38" l="1"/>
  <c r="F2" i="38"/>
  <c r="S3" i="22"/>
  <c r="S4" i="22"/>
  <c r="S5" i="22"/>
  <c r="S6" i="22"/>
  <c r="S7" i="22"/>
  <c r="S8" i="22"/>
  <c r="S9" i="22"/>
  <c r="S10" i="22"/>
  <c r="S11" i="22"/>
  <c r="S12" i="22"/>
  <c r="S13" i="22"/>
  <c r="S2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5" i="22"/>
  <c r="Z6" i="22"/>
  <c r="Z7" i="22"/>
  <c r="Z8" i="22"/>
  <c r="H9" i="22"/>
  <c r="H10" i="22"/>
  <c r="H11" i="22"/>
  <c r="H12" i="22"/>
  <c r="H13" i="22"/>
  <c r="G9" i="22"/>
  <c r="G10" i="22"/>
  <c r="G11" i="22"/>
  <c r="G12" i="22"/>
  <c r="G13" i="22"/>
  <c r="W3" i="22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" i="22"/>
  <c r="G2" i="22"/>
  <c r="H3" i="22"/>
  <c r="H4" i="22"/>
  <c r="H5" i="22"/>
  <c r="H6" i="22"/>
  <c r="H7" i="22"/>
  <c r="H8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G3" i="22"/>
  <c r="G4" i="22"/>
  <c r="G5" i="22"/>
  <c r="G6" i="22"/>
  <c r="G7" i="22"/>
  <c r="G8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H2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O4" i="22"/>
  <c r="O5" i="22"/>
  <c r="O6" i="22"/>
  <c r="O3" i="22"/>
  <c r="M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" i="22"/>
  <c r="J2" i="38" l="1"/>
  <c r="I2" i="38"/>
  <c r="B7" i="22"/>
  <c r="B9" i="22"/>
  <c r="B6" i="22"/>
  <c r="B5" i="22"/>
  <c r="B8" i="22"/>
  <c r="B3" i="22"/>
  <c r="B4" i="22"/>
  <c r="B10" i="22"/>
  <c r="B11" i="22"/>
  <c r="B12" i="22" l="1"/>
  <c r="B13" i="22" l="1"/>
  <c r="B14" i="22" l="1"/>
  <c r="B15" i="22" l="1"/>
  <c r="B16" i="22" l="1"/>
  <c r="Y9" i="38" l="1"/>
  <c r="B17" i="22"/>
  <c r="B18" i="22" l="1"/>
  <c r="B19" i="22" l="1"/>
  <c r="B20" i="22" l="1"/>
  <c r="B21" i="22" l="1"/>
  <c r="O3" i="4"/>
  <c r="O4" i="4"/>
  <c r="O2" i="4"/>
  <c r="K3" i="4"/>
  <c r="K4" i="4"/>
  <c r="K2" i="4"/>
  <c r="O44" i="42"/>
  <c r="K44" i="42"/>
  <c r="L44" i="42" s="1"/>
  <c r="O43" i="42"/>
  <c r="K43" i="42"/>
  <c r="L43" i="42" s="1"/>
  <c r="O42" i="42"/>
  <c r="K42" i="42"/>
  <c r="L42" i="42" s="1"/>
  <c r="O41" i="42"/>
  <c r="K41" i="42"/>
  <c r="L41" i="42" s="1"/>
  <c r="O40" i="42"/>
  <c r="K40" i="42"/>
  <c r="L40" i="42" s="1"/>
  <c r="O39" i="42"/>
  <c r="K39" i="42"/>
  <c r="L39" i="42" s="1"/>
  <c r="O38" i="42"/>
  <c r="K38" i="42"/>
  <c r="L38" i="42" s="1"/>
  <c r="O37" i="42"/>
  <c r="K37" i="42"/>
  <c r="L37" i="42" s="1"/>
  <c r="O36" i="42"/>
  <c r="K36" i="42"/>
  <c r="L36" i="42" s="1"/>
  <c r="O35" i="42"/>
  <c r="K35" i="42"/>
  <c r="L35" i="42" s="1"/>
  <c r="O34" i="42"/>
  <c r="K34" i="42"/>
  <c r="L34" i="42" s="1"/>
  <c r="O33" i="42"/>
  <c r="K33" i="42"/>
  <c r="L33" i="42" s="1"/>
  <c r="O32" i="42"/>
  <c r="K32" i="42"/>
  <c r="L32" i="42" s="1"/>
  <c r="O31" i="42"/>
  <c r="K31" i="42"/>
  <c r="L31" i="42" s="1"/>
  <c r="O30" i="42"/>
  <c r="K30" i="42"/>
  <c r="L30" i="42" s="1"/>
  <c r="O29" i="42"/>
  <c r="K29" i="42"/>
  <c r="L29" i="42" s="1"/>
  <c r="O28" i="42"/>
  <c r="K28" i="42"/>
  <c r="L28" i="42" s="1"/>
  <c r="O27" i="42"/>
  <c r="K27" i="42"/>
  <c r="L27" i="42" s="1"/>
  <c r="O26" i="42"/>
  <c r="K26" i="42"/>
  <c r="L26" i="42" s="1"/>
  <c r="O25" i="42"/>
  <c r="K25" i="42"/>
  <c r="L25" i="42" s="1"/>
  <c r="O24" i="42"/>
  <c r="K24" i="42"/>
  <c r="L24" i="42" s="1"/>
  <c r="O23" i="42"/>
  <c r="K23" i="42"/>
  <c r="L23" i="42" s="1"/>
  <c r="O22" i="42"/>
  <c r="K22" i="42"/>
  <c r="L22" i="42" s="1"/>
  <c r="O21" i="42"/>
  <c r="K21" i="42"/>
  <c r="L21" i="42" s="1"/>
  <c r="O20" i="42"/>
  <c r="K20" i="42"/>
  <c r="L20" i="42" s="1"/>
  <c r="O19" i="42"/>
  <c r="K19" i="42"/>
  <c r="L19" i="42" s="1"/>
  <c r="O18" i="42"/>
  <c r="L18" i="42"/>
  <c r="K18" i="42"/>
  <c r="O17" i="42"/>
  <c r="K17" i="42"/>
  <c r="L17" i="42" s="1"/>
  <c r="O16" i="42"/>
  <c r="K16" i="42"/>
  <c r="L16" i="42" s="1"/>
  <c r="O15" i="42"/>
  <c r="K15" i="42"/>
  <c r="L15" i="42" s="1"/>
  <c r="O14" i="42"/>
  <c r="K14" i="42"/>
  <c r="L14" i="42" s="1"/>
  <c r="O13" i="42"/>
  <c r="K13" i="42"/>
  <c r="L13" i="42" s="1"/>
  <c r="O12" i="42"/>
  <c r="K12" i="42"/>
  <c r="L12" i="42" s="1"/>
  <c r="O11" i="42"/>
  <c r="K11" i="42"/>
  <c r="L11" i="42" s="1"/>
  <c r="O10" i="42"/>
  <c r="K10" i="42"/>
  <c r="L10" i="42" s="1"/>
  <c r="O9" i="42"/>
  <c r="K9" i="42"/>
  <c r="L9" i="42" s="1"/>
  <c r="O8" i="42"/>
  <c r="K8" i="42"/>
  <c r="L8" i="42" s="1"/>
  <c r="O7" i="42"/>
  <c r="K7" i="42"/>
  <c r="L7" i="42" s="1"/>
  <c r="O6" i="42"/>
  <c r="K6" i="42"/>
  <c r="L6" i="42" s="1"/>
  <c r="O5" i="42"/>
  <c r="K5" i="42"/>
  <c r="L5" i="42" s="1"/>
  <c r="O4" i="42"/>
  <c r="K4" i="42"/>
  <c r="L4" i="42" s="1"/>
  <c r="O3" i="42"/>
  <c r="K3" i="42"/>
  <c r="L3" i="42" s="1"/>
  <c r="O2" i="42"/>
  <c r="K2" i="42"/>
  <c r="L2" i="42" s="1"/>
  <c r="S8" i="41"/>
  <c r="AC8" i="41" s="1"/>
  <c r="AK8" i="41" s="1"/>
  <c r="R8" i="41"/>
  <c r="Q8" i="41"/>
  <c r="S7" i="41"/>
  <c r="AC7" i="41" s="1"/>
  <c r="AK7" i="41" s="1"/>
  <c r="R7" i="41"/>
  <c r="Q7" i="41"/>
  <c r="S6" i="41"/>
  <c r="AC6" i="41" s="1"/>
  <c r="AK6" i="41" s="1"/>
  <c r="R6" i="41"/>
  <c r="Q6" i="41"/>
  <c r="S5" i="41"/>
  <c r="AC5" i="41" s="1"/>
  <c r="AK5" i="41" s="1"/>
  <c r="R5" i="41"/>
  <c r="Q5" i="41"/>
  <c r="S4" i="41"/>
  <c r="AC4" i="41" s="1"/>
  <c r="AK4" i="41" s="1"/>
  <c r="R4" i="41"/>
  <c r="Q4" i="41"/>
  <c r="S3" i="41"/>
  <c r="AC3" i="41" s="1"/>
  <c r="AK3" i="41" s="1"/>
  <c r="R3" i="41"/>
  <c r="Q3" i="41"/>
  <c r="S2" i="41"/>
  <c r="AC2" i="41" s="1"/>
  <c r="AK2" i="41" s="1"/>
  <c r="R2" i="41"/>
  <c r="K3" i="6"/>
  <c r="K4" i="6"/>
  <c r="K2" i="6"/>
  <c r="B22" i="22" l="1"/>
  <c r="B23" i="22" l="1"/>
  <c r="B24" i="22" l="1"/>
  <c r="B25" i="22" l="1"/>
  <c r="W3" i="26"/>
  <c r="W5" i="26"/>
  <c r="H37" i="18"/>
  <c r="H38" i="18"/>
  <c r="H39" i="18"/>
  <c r="H40" i="18"/>
  <c r="H41" i="18"/>
  <c r="H42" i="18"/>
  <c r="H43" i="18"/>
  <c r="H44" i="18"/>
  <c r="AC35" i="40" l="1"/>
  <c r="AL35" i="40" s="1"/>
  <c r="AC30" i="40"/>
  <c r="AL30" i="40" s="1"/>
  <c r="J42" i="18"/>
  <c r="I42" i="18"/>
  <c r="J39" i="18"/>
  <c r="I39" i="18"/>
  <c r="AC37" i="40"/>
  <c r="AL37" i="40" s="1"/>
  <c r="J37" i="18"/>
  <c r="I37" i="18"/>
  <c r="AC33" i="40"/>
  <c r="AL33" i="40" s="1"/>
  <c r="J43" i="18"/>
  <c r="I43" i="18"/>
  <c r="AC34" i="40"/>
  <c r="AL34" i="40" s="1"/>
  <c r="J38" i="18"/>
  <c r="I38" i="18"/>
  <c r="AC32" i="40"/>
  <c r="AL32" i="40" s="1"/>
  <c r="AC36" i="40"/>
  <c r="AL36" i="40" s="1"/>
  <c r="J44" i="18"/>
  <c r="I44" i="18"/>
  <c r="J41" i="18"/>
  <c r="I41" i="18"/>
  <c r="J40" i="18"/>
  <c r="I40" i="18"/>
  <c r="AC31" i="40"/>
  <c r="AL31" i="40" s="1"/>
  <c r="Y19" i="38"/>
  <c r="B26" i="22"/>
  <c r="P18" i="18"/>
  <c r="P22" i="18"/>
  <c r="P9" i="18"/>
  <c r="P10" i="18"/>
  <c r="P11" i="18"/>
  <c r="P12" i="18"/>
  <c r="P13" i="18"/>
  <c r="P14" i="18"/>
  <c r="P15" i="18"/>
  <c r="P16" i="18"/>
  <c r="P17" i="18"/>
  <c r="P19" i="18"/>
  <c r="P20" i="18"/>
  <c r="P21" i="18"/>
  <c r="P23" i="18"/>
  <c r="P24" i="18"/>
  <c r="P25" i="18"/>
  <c r="P26" i="18"/>
  <c r="P27" i="18"/>
  <c r="P28" i="18"/>
  <c r="P29" i="18"/>
  <c r="P30" i="18"/>
  <c r="P31" i="18"/>
  <c r="R3" i="40"/>
  <c r="S3" i="40"/>
  <c r="R4" i="40"/>
  <c r="S4" i="40"/>
  <c r="R5" i="40"/>
  <c r="S5" i="40"/>
  <c r="R6" i="40"/>
  <c r="S6" i="40"/>
  <c r="R7" i="40"/>
  <c r="S7" i="40"/>
  <c r="R8" i="40"/>
  <c r="S8" i="40"/>
  <c r="R9" i="40"/>
  <c r="S9" i="40"/>
  <c r="R10" i="40"/>
  <c r="S10" i="40"/>
  <c r="R11" i="40"/>
  <c r="S11" i="40"/>
  <c r="R12" i="40"/>
  <c r="S12" i="40"/>
  <c r="R13" i="40"/>
  <c r="S13" i="40"/>
  <c r="R14" i="40"/>
  <c r="S14" i="40"/>
  <c r="R15" i="40"/>
  <c r="S15" i="40"/>
  <c r="R16" i="40"/>
  <c r="S16" i="40"/>
  <c r="R17" i="40"/>
  <c r="S17" i="40"/>
  <c r="R18" i="40"/>
  <c r="S18" i="40"/>
  <c r="R19" i="40"/>
  <c r="S19" i="40"/>
  <c r="R20" i="40"/>
  <c r="S20" i="40"/>
  <c r="R21" i="40"/>
  <c r="S21" i="40"/>
  <c r="R22" i="40"/>
  <c r="S22" i="40"/>
  <c r="R23" i="40"/>
  <c r="S23" i="40"/>
  <c r="R24" i="40"/>
  <c r="S24" i="40"/>
  <c r="R25" i="40"/>
  <c r="S25" i="40"/>
  <c r="R26" i="40"/>
  <c r="S26" i="40"/>
  <c r="R27" i="40"/>
  <c r="S27" i="40"/>
  <c r="R28" i="40"/>
  <c r="S28" i="40"/>
  <c r="R29" i="40"/>
  <c r="S29" i="40"/>
  <c r="S2" i="40"/>
  <c r="R2" i="40"/>
  <c r="E2" i="40"/>
  <c r="Q2" i="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14" i="26"/>
  <c r="H7" i="40" l="1"/>
  <c r="H6" i="40"/>
  <c r="H3" i="40"/>
  <c r="H8" i="40"/>
  <c r="H5" i="40"/>
  <c r="H4" i="40"/>
  <c r="B27" i="22"/>
  <c r="L32" i="18"/>
  <c r="M32" i="18" s="1"/>
  <c r="S32" i="18" s="1"/>
  <c r="P32" i="18"/>
  <c r="L33" i="18"/>
  <c r="M33" i="18" s="1"/>
  <c r="S33" i="18" s="1"/>
  <c r="P33" i="18"/>
  <c r="L34" i="18"/>
  <c r="M34" i="18"/>
  <c r="S34" i="18" s="1"/>
  <c r="Q34" i="18"/>
  <c r="P34" i="18" s="1"/>
  <c r="L35" i="18"/>
  <c r="M35" i="18" s="1"/>
  <c r="S35" i="18" s="1"/>
  <c r="Q35" i="18"/>
  <c r="P35" i="18" s="1"/>
  <c r="L36" i="18"/>
  <c r="M36" i="18" s="1"/>
  <c r="S36" i="18" s="1"/>
  <c r="Q36" i="18"/>
  <c r="P36" i="18" s="1"/>
  <c r="L37" i="18"/>
  <c r="M37" i="18"/>
  <c r="S37" i="18" s="1"/>
  <c r="Q37" i="18"/>
  <c r="P37" i="18" s="1"/>
  <c r="L38" i="18"/>
  <c r="M38" i="18"/>
  <c r="S38" i="18" s="1"/>
  <c r="Q38" i="18"/>
  <c r="P38" i="18" s="1"/>
  <c r="L39" i="18"/>
  <c r="M39" i="18" s="1"/>
  <c r="S39" i="18" s="1"/>
  <c r="Q39" i="18"/>
  <c r="P39" i="18" s="1"/>
  <c r="L40" i="18"/>
  <c r="M40" i="18" s="1"/>
  <c r="S40" i="18" s="1"/>
  <c r="Q40" i="18"/>
  <c r="P40" i="18" s="1"/>
  <c r="L41" i="18"/>
  <c r="M41" i="18" s="1"/>
  <c r="S41" i="18" s="1"/>
  <c r="Q41" i="18"/>
  <c r="P41" i="18" s="1"/>
  <c r="L42" i="18"/>
  <c r="M42" i="18" s="1"/>
  <c r="S42" i="18" s="1"/>
  <c r="Q42" i="18"/>
  <c r="P42" i="18" s="1"/>
  <c r="L43" i="18"/>
  <c r="M43" i="18"/>
  <c r="S43" i="18" s="1"/>
  <c r="Q43" i="18"/>
  <c r="P43" i="18" s="1"/>
  <c r="L44" i="18"/>
  <c r="M44" i="18" s="1"/>
  <c r="S44" i="18" s="1"/>
  <c r="Q44" i="18"/>
  <c r="P44" i="18" s="1"/>
  <c r="B28" i="22" l="1"/>
  <c r="D272" i="25"/>
  <c r="D271" i="25" s="1"/>
  <c r="D270" i="25" s="1"/>
  <c r="D269" i="25" s="1"/>
  <c r="D268" i="25" s="1"/>
  <c r="D267" i="25" s="1"/>
  <c r="D266" i="25" s="1"/>
  <c r="D265" i="25" s="1"/>
  <c r="D264" i="25" s="1"/>
  <c r="D263" i="25" s="1"/>
  <c r="D262" i="25" s="1"/>
  <c r="D261" i="25" s="1"/>
  <c r="D260" i="25" s="1"/>
  <c r="D259" i="25" s="1"/>
  <c r="D258" i="25" s="1"/>
  <c r="D257" i="25" s="1"/>
  <c r="D256" i="25" s="1"/>
  <c r="D255" i="25" s="1"/>
  <c r="D254" i="25" s="1"/>
  <c r="D253" i="25" s="1"/>
  <c r="D252" i="25" s="1"/>
  <c r="D251" i="25" s="1"/>
  <c r="D250" i="25" s="1"/>
  <c r="D249" i="25" s="1"/>
  <c r="D248" i="25" s="1"/>
  <c r="D247" i="25" s="1"/>
  <c r="D246" i="25" s="1"/>
  <c r="D245" i="25" s="1"/>
  <c r="D244" i="25" s="1"/>
  <c r="D243" i="25" s="1"/>
  <c r="D242" i="25" s="1"/>
  <c r="D241" i="25" s="1"/>
  <c r="D240" i="25" s="1"/>
  <c r="D239" i="25" s="1"/>
  <c r="D238" i="25" s="1"/>
  <c r="D237" i="25" s="1"/>
  <c r="D236" i="25" s="1"/>
  <c r="D235" i="25" s="1"/>
  <c r="D234" i="25" s="1"/>
  <c r="D233" i="25" s="1"/>
  <c r="D232" i="25" s="1"/>
  <c r="D231" i="25" s="1"/>
  <c r="D230" i="25" s="1"/>
  <c r="D229" i="25" s="1"/>
  <c r="D228" i="25" s="1"/>
  <c r="D227" i="25" s="1"/>
  <c r="D226" i="25" s="1"/>
  <c r="D225" i="25" s="1"/>
  <c r="D224" i="25" s="1"/>
  <c r="D223" i="25" s="1"/>
  <c r="D222" i="25" s="1"/>
  <c r="D221" i="25" s="1"/>
  <c r="D220" i="25" s="1"/>
  <c r="D219" i="25" s="1"/>
  <c r="D218" i="25" s="1"/>
  <c r="D217" i="25" s="1"/>
  <c r="D216" i="25" s="1"/>
  <c r="D215" i="25" s="1"/>
  <c r="D214" i="25" s="1"/>
  <c r="D213" i="25" s="1"/>
  <c r="D212" i="25" s="1"/>
  <c r="D211" i="25" s="1"/>
  <c r="D210" i="25" s="1"/>
  <c r="D209" i="25" s="1"/>
  <c r="D208" i="25" s="1"/>
  <c r="D207" i="25" s="1"/>
  <c r="D206" i="25" s="1"/>
  <c r="D205" i="25" s="1"/>
  <c r="D204" i="25" s="1"/>
  <c r="D203" i="25" s="1"/>
  <c r="C2" i="25"/>
  <c r="B2" i="25"/>
  <c r="B29" i="22" l="1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5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O19" i="11"/>
  <c r="O20" i="11"/>
  <c r="O22" i="11"/>
  <c r="O23" i="11"/>
  <c r="O24" i="11"/>
  <c r="O25" i="11"/>
  <c r="O26" i="11"/>
  <c r="O43" i="11"/>
  <c r="O44" i="11"/>
  <c r="O46" i="11"/>
  <c r="O47" i="11"/>
  <c r="O48" i="11"/>
  <c r="O49" i="11"/>
  <c r="O50" i="11"/>
  <c r="O67" i="11"/>
  <c r="O68" i="11"/>
  <c r="O70" i="11"/>
  <c r="O71" i="11"/>
  <c r="O72" i="11"/>
  <c r="O73" i="11"/>
  <c r="O74" i="11"/>
  <c r="O91" i="11"/>
  <c r="O92" i="11"/>
  <c r="O94" i="11"/>
  <c r="O95" i="11"/>
  <c r="O96" i="11"/>
  <c r="O97" i="11"/>
  <c r="O98" i="11"/>
  <c r="O115" i="11"/>
  <c r="O116" i="11"/>
  <c r="O118" i="11"/>
  <c r="O119" i="11"/>
  <c r="O120" i="11"/>
  <c r="O121" i="11"/>
  <c r="O122" i="11"/>
  <c r="O139" i="11"/>
  <c r="O140" i="11"/>
  <c r="O142" i="11"/>
  <c r="O143" i="11"/>
  <c r="O144" i="11"/>
  <c r="O145" i="11"/>
  <c r="O146" i="11"/>
  <c r="O163" i="11"/>
  <c r="O164" i="11"/>
  <c r="O166" i="11"/>
  <c r="O167" i="11"/>
  <c r="O168" i="11"/>
  <c r="O169" i="11"/>
  <c r="O170" i="11"/>
  <c r="O187" i="11"/>
  <c r="O188" i="11"/>
  <c r="O190" i="11"/>
  <c r="O191" i="11"/>
  <c r="O192" i="11"/>
  <c r="O193" i="11"/>
  <c r="O194" i="11"/>
  <c r="O211" i="11"/>
  <c r="O212" i="11"/>
  <c r="O214" i="11"/>
  <c r="O215" i="11"/>
  <c r="O216" i="11"/>
  <c r="O217" i="11"/>
  <c r="O218" i="11"/>
  <c r="O235" i="11"/>
  <c r="O236" i="11"/>
  <c r="O238" i="11"/>
  <c r="O239" i="11"/>
  <c r="O240" i="11"/>
  <c r="O241" i="11"/>
  <c r="O242" i="11"/>
  <c r="O259" i="11"/>
  <c r="O260" i="11"/>
  <c r="O262" i="11"/>
  <c r="O263" i="11"/>
  <c r="O264" i="11"/>
  <c r="O265" i="11"/>
  <c r="O266" i="11"/>
  <c r="O283" i="11"/>
  <c r="O284" i="11"/>
  <c r="O286" i="11"/>
  <c r="O287" i="11"/>
  <c r="O288" i="11"/>
  <c r="O289" i="11"/>
  <c r="O290" i="11"/>
  <c r="O307" i="11"/>
  <c r="O308" i="11"/>
  <c r="O310" i="11"/>
  <c r="O311" i="11"/>
  <c r="O312" i="11"/>
  <c r="O313" i="11"/>
  <c r="O314" i="11"/>
  <c r="O315" i="11"/>
  <c r="L3" i="40"/>
  <c r="M3" i="40"/>
  <c r="L4" i="40"/>
  <c r="M4" i="40"/>
  <c r="L5" i="40"/>
  <c r="M5" i="40"/>
  <c r="L6" i="40"/>
  <c r="M6" i="40"/>
  <c r="L7" i="40"/>
  <c r="M7" i="40"/>
  <c r="L8" i="40"/>
  <c r="M8" i="40"/>
  <c r="L9" i="40"/>
  <c r="M9" i="40"/>
  <c r="L10" i="40"/>
  <c r="M10" i="40"/>
  <c r="L11" i="40"/>
  <c r="M11" i="40"/>
  <c r="L12" i="40"/>
  <c r="M12" i="40"/>
  <c r="L13" i="40"/>
  <c r="M13" i="40"/>
  <c r="L14" i="40"/>
  <c r="M14" i="40"/>
  <c r="L15" i="40"/>
  <c r="M15" i="40"/>
  <c r="L16" i="40"/>
  <c r="M16" i="40"/>
  <c r="L17" i="40"/>
  <c r="M17" i="40"/>
  <c r="L18" i="40"/>
  <c r="M18" i="40"/>
  <c r="L19" i="40"/>
  <c r="M19" i="40"/>
  <c r="L20" i="40"/>
  <c r="M20" i="40"/>
  <c r="L21" i="40"/>
  <c r="M21" i="40"/>
  <c r="L22" i="40"/>
  <c r="M22" i="40"/>
  <c r="L23" i="40"/>
  <c r="M23" i="40"/>
  <c r="L24" i="40"/>
  <c r="M24" i="40"/>
  <c r="L25" i="40"/>
  <c r="M25" i="40"/>
  <c r="L26" i="40"/>
  <c r="M26" i="40"/>
  <c r="L27" i="40"/>
  <c r="M27" i="40"/>
  <c r="L28" i="40"/>
  <c r="M28" i="40"/>
  <c r="M29" i="40"/>
  <c r="M2" i="40"/>
  <c r="L2" i="40"/>
  <c r="K3" i="16"/>
  <c r="K4" i="16"/>
  <c r="K5" i="16"/>
  <c r="K6" i="16"/>
  <c r="K7" i="16"/>
  <c r="K8" i="16"/>
  <c r="K9" i="16"/>
  <c r="K10" i="16"/>
  <c r="K11" i="16"/>
  <c r="K12" i="16"/>
  <c r="K13" i="16"/>
  <c r="K14" i="16"/>
  <c r="K2" i="16"/>
  <c r="D12" i="31"/>
  <c r="G12" i="31"/>
  <c r="H12" i="31"/>
  <c r="J12" i="31"/>
  <c r="K12" i="31"/>
  <c r="L12" i="31"/>
  <c r="M12" i="31"/>
  <c r="P12" i="31"/>
  <c r="AB12" i="31"/>
  <c r="AE12" i="31"/>
  <c r="AF12" i="31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3" i="12"/>
  <c r="L3" i="12"/>
  <c r="K4" i="12"/>
  <c r="L4" i="12"/>
  <c r="L3" i="10"/>
  <c r="M3" i="10"/>
  <c r="L4" i="10"/>
  <c r="M4" i="10"/>
  <c r="M2" i="10"/>
  <c r="L3" i="18"/>
  <c r="M3" i="18" s="1"/>
  <c r="S3" i="18" s="1"/>
  <c r="L4" i="18"/>
  <c r="M4" i="18" s="1"/>
  <c r="S4" i="18" s="1"/>
  <c r="L5" i="18"/>
  <c r="M5" i="18" s="1"/>
  <c r="S5" i="18" s="1"/>
  <c r="L6" i="18"/>
  <c r="M6" i="18" s="1"/>
  <c r="S6" i="18" s="1"/>
  <c r="L7" i="18"/>
  <c r="M7" i="18" s="1"/>
  <c r="S7" i="18" s="1"/>
  <c r="L8" i="18"/>
  <c r="M8" i="18" s="1"/>
  <c r="S8" i="18" s="1"/>
  <c r="L9" i="18"/>
  <c r="M9" i="18" s="1"/>
  <c r="S9" i="18" s="1"/>
  <c r="L10" i="18"/>
  <c r="M10" i="18" s="1"/>
  <c r="S10" i="18" s="1"/>
  <c r="L11" i="18"/>
  <c r="M11" i="18" s="1"/>
  <c r="S11" i="18" s="1"/>
  <c r="L12" i="18"/>
  <c r="M12" i="18" s="1"/>
  <c r="S12" i="18" s="1"/>
  <c r="L13" i="18"/>
  <c r="M13" i="18" s="1"/>
  <c r="S13" i="18" s="1"/>
  <c r="L31" i="18"/>
  <c r="M31" i="18" s="1"/>
  <c r="S31" i="18" s="1"/>
  <c r="L2" i="18"/>
  <c r="M2" i="18" s="1"/>
  <c r="S2" i="18" s="1"/>
  <c r="M3" i="4"/>
  <c r="M4" i="4"/>
  <c r="M2" i="4"/>
  <c r="L3" i="33"/>
  <c r="L4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L39" i="33"/>
  <c r="L40" i="33"/>
  <c r="L41" i="33"/>
  <c r="L42" i="33"/>
  <c r="L43" i="33"/>
  <c r="L44" i="33"/>
  <c r="K3" i="11"/>
  <c r="K27" i="11"/>
  <c r="K50" i="11"/>
  <c r="K51" i="11"/>
  <c r="K75" i="11"/>
  <c r="K99" i="11"/>
  <c r="K118" i="11"/>
  <c r="K119" i="11"/>
  <c r="K121" i="11"/>
  <c r="K143" i="11"/>
  <c r="K167" i="11"/>
  <c r="K191" i="11"/>
  <c r="K215" i="11"/>
  <c r="K238" i="11"/>
  <c r="K239" i="11"/>
  <c r="K241" i="11"/>
  <c r="K243" i="11"/>
  <c r="K262" i="11"/>
  <c r="K263" i="11"/>
  <c r="K286" i="11"/>
  <c r="K287" i="11"/>
  <c r="K310" i="11"/>
  <c r="K311" i="11"/>
  <c r="L3" i="13"/>
  <c r="M3" i="13" s="1"/>
  <c r="L4" i="13"/>
  <c r="M4" i="13" s="1"/>
  <c r="L2" i="13"/>
  <c r="M2" i="13" s="1"/>
  <c r="K3" i="25"/>
  <c r="L3" i="25"/>
  <c r="L3" i="11" s="1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6" i="11" s="1"/>
  <c r="L17" i="25"/>
  <c r="L18" i="25"/>
  <c r="L19" i="25"/>
  <c r="L20" i="25"/>
  <c r="L21" i="25"/>
  <c r="K22" i="25"/>
  <c r="K22" i="11" s="1"/>
  <c r="L22" i="25"/>
  <c r="K23" i="25"/>
  <c r="K23" i="11" s="1"/>
  <c r="L23" i="25"/>
  <c r="L24" i="25"/>
  <c r="K25" i="25"/>
  <c r="K25" i="11" s="1"/>
  <c r="L25" i="25"/>
  <c r="K26" i="25"/>
  <c r="K26" i="11" s="1"/>
  <c r="L26" i="25"/>
  <c r="K27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K46" i="25"/>
  <c r="K46" i="11" s="1"/>
  <c r="L46" i="25"/>
  <c r="K47" i="25"/>
  <c r="K47" i="11" s="1"/>
  <c r="L47" i="25"/>
  <c r="L48" i="25"/>
  <c r="K49" i="25"/>
  <c r="K49" i="11" s="1"/>
  <c r="L49" i="25"/>
  <c r="K50" i="25"/>
  <c r="L50" i="25"/>
  <c r="K51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65" i="25"/>
  <c r="L66" i="25"/>
  <c r="L67" i="25"/>
  <c r="L68" i="25"/>
  <c r="L69" i="25"/>
  <c r="K70" i="25"/>
  <c r="K70" i="11" s="1"/>
  <c r="L70" i="25"/>
  <c r="K71" i="25"/>
  <c r="K71" i="11" s="1"/>
  <c r="L71" i="25"/>
  <c r="L72" i="25"/>
  <c r="K73" i="25"/>
  <c r="K73" i="11" s="1"/>
  <c r="L73" i="25"/>
  <c r="K74" i="25"/>
  <c r="K74" i="11" s="1"/>
  <c r="L74" i="25"/>
  <c r="K75" i="25"/>
  <c r="L75" i="25"/>
  <c r="L76" i="25"/>
  <c r="L77" i="25"/>
  <c r="L78" i="25"/>
  <c r="L79" i="25"/>
  <c r="L80" i="25"/>
  <c r="L81" i="25"/>
  <c r="L82" i="25"/>
  <c r="L83" i="25"/>
  <c r="L84" i="25"/>
  <c r="L85" i="25"/>
  <c r="L86" i="25"/>
  <c r="L87" i="25"/>
  <c r="L88" i="25"/>
  <c r="L89" i="25"/>
  <c r="L90" i="25"/>
  <c r="L91" i="25"/>
  <c r="L92" i="25"/>
  <c r="L93" i="25"/>
  <c r="K94" i="25"/>
  <c r="K94" i="11" s="1"/>
  <c r="L94" i="25"/>
  <c r="K95" i="25"/>
  <c r="K95" i="11" s="1"/>
  <c r="L95" i="25"/>
  <c r="L96" i="25"/>
  <c r="K97" i="25"/>
  <c r="K97" i="11" s="1"/>
  <c r="L97" i="25"/>
  <c r="K98" i="25"/>
  <c r="K98" i="11" s="1"/>
  <c r="L98" i="25"/>
  <c r="K99" i="25"/>
  <c r="L99" i="25"/>
  <c r="L100" i="25"/>
  <c r="L101" i="25"/>
  <c r="L102" i="25"/>
  <c r="L103" i="25"/>
  <c r="L104" i="25"/>
  <c r="L105" i="25"/>
  <c r="L106" i="25"/>
  <c r="L107" i="25"/>
  <c r="L108" i="25"/>
  <c r="L109" i="25"/>
  <c r="L110" i="25"/>
  <c r="L111" i="25"/>
  <c r="L111" i="11" s="1"/>
  <c r="L112" i="25"/>
  <c r="L113" i="25"/>
  <c r="L114" i="25"/>
  <c r="L115" i="25"/>
  <c r="L116" i="25"/>
  <c r="L117" i="25"/>
  <c r="K118" i="25"/>
  <c r="L118" i="25"/>
  <c r="K119" i="25"/>
  <c r="L119" i="25"/>
  <c r="L120" i="25"/>
  <c r="K121" i="25"/>
  <c r="L121" i="25"/>
  <c r="K122" i="25"/>
  <c r="K122" i="11" s="1"/>
  <c r="L122" i="25"/>
  <c r="K123" i="25"/>
  <c r="K123" i="11" s="1"/>
  <c r="L123" i="25"/>
  <c r="L124" i="25"/>
  <c r="L125" i="25"/>
  <c r="L126" i="25"/>
  <c r="L127" i="25"/>
  <c r="L128" i="25"/>
  <c r="L129" i="25"/>
  <c r="L130" i="25"/>
  <c r="L131" i="25"/>
  <c r="L132" i="25"/>
  <c r="L133" i="25"/>
  <c r="L134" i="25"/>
  <c r="L134" i="11" s="1"/>
  <c r="L135" i="25"/>
  <c r="L135" i="11" s="1"/>
  <c r="L136" i="25"/>
  <c r="L137" i="25"/>
  <c r="L138" i="25"/>
  <c r="L139" i="25"/>
  <c r="L140" i="25"/>
  <c r="L141" i="25"/>
  <c r="K142" i="25"/>
  <c r="K142" i="11" s="1"/>
  <c r="L142" i="25"/>
  <c r="K143" i="25"/>
  <c r="L143" i="25"/>
  <c r="L144" i="25"/>
  <c r="K145" i="25"/>
  <c r="K145" i="11" s="1"/>
  <c r="L145" i="25"/>
  <c r="K146" i="25"/>
  <c r="K146" i="11" s="1"/>
  <c r="L146" i="25"/>
  <c r="K147" i="25"/>
  <c r="K147" i="11" s="1"/>
  <c r="L147" i="25"/>
  <c r="L148" i="25"/>
  <c r="L149" i="25"/>
  <c r="L150" i="25"/>
  <c r="L151" i="25"/>
  <c r="L152" i="25"/>
  <c r="L153" i="25"/>
  <c r="L154" i="25"/>
  <c r="L155" i="25"/>
  <c r="L156" i="25"/>
  <c r="L157" i="25"/>
  <c r="L158" i="25"/>
  <c r="L159" i="25"/>
  <c r="L160" i="25"/>
  <c r="L161" i="25"/>
  <c r="L162" i="25"/>
  <c r="L163" i="25"/>
  <c r="L164" i="25"/>
  <c r="L165" i="25"/>
  <c r="K166" i="25"/>
  <c r="K166" i="11" s="1"/>
  <c r="L166" i="25"/>
  <c r="K167" i="25"/>
  <c r="L167" i="25"/>
  <c r="L168" i="25"/>
  <c r="K169" i="25"/>
  <c r="K169" i="11" s="1"/>
  <c r="L169" i="25"/>
  <c r="K170" i="25"/>
  <c r="K170" i="11" s="1"/>
  <c r="L170" i="25"/>
  <c r="K171" i="25"/>
  <c r="K171" i="11" s="1"/>
  <c r="L171" i="25"/>
  <c r="L172" i="25"/>
  <c r="L173" i="25"/>
  <c r="L174" i="25"/>
  <c r="L175" i="25"/>
  <c r="L176" i="25"/>
  <c r="L177" i="25"/>
  <c r="L178" i="25"/>
  <c r="L179" i="25"/>
  <c r="L180" i="25"/>
  <c r="L181" i="25"/>
  <c r="L182" i="25"/>
  <c r="L183" i="25"/>
  <c r="L184" i="25"/>
  <c r="L185" i="25"/>
  <c r="L186" i="25"/>
  <c r="L187" i="25"/>
  <c r="L188" i="25"/>
  <c r="L189" i="25"/>
  <c r="K190" i="25"/>
  <c r="K190" i="11" s="1"/>
  <c r="L190" i="25"/>
  <c r="K191" i="25"/>
  <c r="L191" i="25"/>
  <c r="L192" i="25"/>
  <c r="K193" i="25"/>
  <c r="K193" i="11" s="1"/>
  <c r="L193" i="25"/>
  <c r="K194" i="25"/>
  <c r="K194" i="11" s="1"/>
  <c r="L194" i="25"/>
  <c r="K195" i="25"/>
  <c r="K195" i="11" s="1"/>
  <c r="L195" i="25"/>
  <c r="L196" i="25"/>
  <c r="L197" i="25"/>
  <c r="L198" i="25"/>
  <c r="L199" i="25"/>
  <c r="L200" i="25"/>
  <c r="L201" i="25"/>
  <c r="L202" i="25"/>
  <c r="L203" i="25"/>
  <c r="L204" i="25"/>
  <c r="L205" i="25"/>
  <c r="L206" i="25"/>
  <c r="L207" i="25"/>
  <c r="L208" i="25"/>
  <c r="L209" i="25"/>
  <c r="L210" i="25"/>
  <c r="L211" i="25"/>
  <c r="L212" i="25"/>
  <c r="L213" i="25"/>
  <c r="K214" i="25"/>
  <c r="K214" i="11" s="1"/>
  <c r="L214" i="25"/>
  <c r="K215" i="25"/>
  <c r="L215" i="25"/>
  <c r="L216" i="25"/>
  <c r="K217" i="25"/>
  <c r="K217" i="11" s="1"/>
  <c r="L217" i="25"/>
  <c r="K218" i="25"/>
  <c r="K218" i="11" s="1"/>
  <c r="L218" i="25"/>
  <c r="K219" i="25"/>
  <c r="K219" i="11" s="1"/>
  <c r="L219" i="25"/>
  <c r="L219" i="11" s="1"/>
  <c r="L220" i="25"/>
  <c r="L221" i="25"/>
  <c r="L222" i="25"/>
  <c r="L223" i="25"/>
  <c r="L224" i="25"/>
  <c r="L225" i="25"/>
  <c r="L226" i="25"/>
  <c r="L227" i="25"/>
  <c r="L228" i="25"/>
  <c r="L229" i="25"/>
  <c r="L230" i="25"/>
  <c r="L231" i="25"/>
  <c r="L232" i="25"/>
  <c r="L233" i="25"/>
  <c r="L234" i="25"/>
  <c r="L235" i="25"/>
  <c r="L236" i="25"/>
  <c r="L237" i="25"/>
  <c r="K238" i="25"/>
  <c r="L238" i="25"/>
  <c r="K239" i="25"/>
  <c r="L239" i="25"/>
  <c r="L240" i="25"/>
  <c r="K241" i="25"/>
  <c r="L241" i="25"/>
  <c r="K242" i="25"/>
  <c r="K242" i="11" s="1"/>
  <c r="L242" i="25"/>
  <c r="K243" i="25"/>
  <c r="L243" i="25"/>
  <c r="L243" i="11" s="1"/>
  <c r="L244" i="25"/>
  <c r="L245" i="25"/>
  <c r="L246" i="25"/>
  <c r="L247" i="25"/>
  <c r="L248" i="25"/>
  <c r="L249" i="25"/>
  <c r="L250" i="25"/>
  <c r="L251" i="25"/>
  <c r="L252" i="25"/>
  <c r="L253" i="25"/>
  <c r="L254" i="25"/>
  <c r="L255" i="25"/>
  <c r="L256" i="25"/>
  <c r="L257" i="25"/>
  <c r="L258" i="25"/>
  <c r="L259" i="25"/>
  <c r="L260" i="25"/>
  <c r="L261" i="25"/>
  <c r="K262" i="25"/>
  <c r="L262" i="25"/>
  <c r="K263" i="25"/>
  <c r="L263" i="25"/>
  <c r="L264" i="25"/>
  <c r="K265" i="25"/>
  <c r="K265" i="11" s="1"/>
  <c r="L265" i="25"/>
  <c r="K266" i="25"/>
  <c r="K266" i="11" s="1"/>
  <c r="L266" i="25"/>
  <c r="K267" i="25"/>
  <c r="K267" i="11" s="1"/>
  <c r="L267" i="25"/>
  <c r="L267" i="11" s="1"/>
  <c r="L268" i="25"/>
  <c r="L269" i="25"/>
  <c r="L270" i="25"/>
  <c r="L271" i="25"/>
  <c r="L272" i="25"/>
  <c r="L273" i="25"/>
  <c r="L274" i="25"/>
  <c r="L275" i="25"/>
  <c r="L276" i="25"/>
  <c r="L277" i="25"/>
  <c r="L278" i="25"/>
  <c r="L279" i="25"/>
  <c r="L280" i="25"/>
  <c r="L281" i="25"/>
  <c r="L282" i="25"/>
  <c r="L283" i="25"/>
  <c r="L284" i="25"/>
  <c r="L285" i="25"/>
  <c r="K286" i="25"/>
  <c r="L286" i="25"/>
  <c r="K287" i="25"/>
  <c r="L287" i="25"/>
  <c r="L288" i="25"/>
  <c r="K289" i="25"/>
  <c r="K289" i="11" s="1"/>
  <c r="L289" i="25"/>
  <c r="K290" i="25"/>
  <c r="K290" i="11" s="1"/>
  <c r="L290" i="25"/>
  <c r="K291" i="25"/>
  <c r="K291" i="11" s="1"/>
  <c r="L291" i="25"/>
  <c r="L292" i="25"/>
  <c r="L293" i="25"/>
  <c r="L294" i="25"/>
  <c r="L295" i="25"/>
  <c r="L296" i="25"/>
  <c r="L297" i="25"/>
  <c r="L298" i="25"/>
  <c r="L299" i="25"/>
  <c r="L300" i="25"/>
  <c r="L301" i="25"/>
  <c r="L302" i="25"/>
  <c r="L303" i="25"/>
  <c r="L304" i="25"/>
  <c r="L305" i="25"/>
  <c r="L306" i="25"/>
  <c r="L307" i="25"/>
  <c r="L308" i="25"/>
  <c r="L309" i="25"/>
  <c r="K310" i="25"/>
  <c r="L310" i="25"/>
  <c r="K311" i="25"/>
  <c r="L311" i="25"/>
  <c r="L312" i="25"/>
  <c r="K313" i="25"/>
  <c r="K313" i="11" s="1"/>
  <c r="L313" i="25"/>
  <c r="K314" i="25"/>
  <c r="K314" i="11" s="1"/>
  <c r="L314" i="25"/>
  <c r="K315" i="25"/>
  <c r="K315" i="11" s="1"/>
  <c r="L315" i="25"/>
  <c r="L316" i="25"/>
  <c r="L317" i="25"/>
  <c r="L318" i="25"/>
  <c r="L319" i="25"/>
  <c r="L320" i="25"/>
  <c r="L321" i="25"/>
  <c r="L322" i="25"/>
  <c r="L2" i="25"/>
  <c r="I11" i="31"/>
  <c r="J11" i="31"/>
  <c r="K11" i="31"/>
  <c r="O11" i="31"/>
  <c r="P11" i="31"/>
  <c r="Q11" i="31"/>
  <c r="R11" i="31"/>
  <c r="S11" i="31"/>
  <c r="T11" i="31"/>
  <c r="K2" i="20"/>
  <c r="K2" i="19"/>
  <c r="L2" i="10"/>
  <c r="L2" i="33"/>
  <c r="C16" i="31"/>
  <c r="C11" i="31" s="1"/>
  <c r="D16" i="31"/>
  <c r="D11" i="31" s="1"/>
  <c r="E16" i="31"/>
  <c r="E11" i="31" s="1"/>
  <c r="F16" i="31"/>
  <c r="F11" i="31" s="1"/>
  <c r="G16" i="31"/>
  <c r="G11" i="31" s="1"/>
  <c r="H16" i="31"/>
  <c r="H11" i="31" s="1"/>
  <c r="I16" i="31"/>
  <c r="J16" i="31"/>
  <c r="K16" i="31"/>
  <c r="L16" i="31"/>
  <c r="L11" i="31" s="1"/>
  <c r="M16" i="31"/>
  <c r="M11" i="31" s="1"/>
  <c r="N16" i="31"/>
  <c r="N11" i="31" s="1"/>
  <c r="O16" i="31"/>
  <c r="P16" i="31"/>
  <c r="Q16" i="31"/>
  <c r="R16" i="31"/>
  <c r="S16" i="31"/>
  <c r="T16" i="31"/>
  <c r="U16" i="31"/>
  <c r="U11" i="31" s="1"/>
  <c r="V16" i="31"/>
  <c r="V11" i="31" s="1"/>
  <c r="W16" i="31"/>
  <c r="W11" i="31" s="1"/>
  <c r="X16" i="31"/>
  <c r="X11" i="31" s="1"/>
  <c r="Y16" i="31"/>
  <c r="Y11" i="31" s="1"/>
  <c r="Z16" i="31"/>
  <c r="Z11" i="31" s="1"/>
  <c r="AA16" i="31"/>
  <c r="AA11" i="31" s="1"/>
  <c r="AB16" i="31"/>
  <c r="AB11" i="31" s="1"/>
  <c r="AC16" i="31"/>
  <c r="AC11" i="31" s="1"/>
  <c r="AD16" i="31"/>
  <c r="AD11" i="31" s="1"/>
  <c r="AE16" i="31"/>
  <c r="AE11" i="31" s="1"/>
  <c r="AF16" i="31"/>
  <c r="AF11" i="31" s="1"/>
  <c r="C17" i="31"/>
  <c r="C12" i="31" s="1"/>
  <c r="D17" i="31"/>
  <c r="E17" i="31"/>
  <c r="E12" i="31" s="1"/>
  <c r="F17" i="31"/>
  <c r="F12" i="31" s="1"/>
  <c r="G17" i="31"/>
  <c r="H17" i="31"/>
  <c r="I17" i="31"/>
  <c r="I12" i="31" s="1"/>
  <c r="J17" i="31"/>
  <c r="K17" i="31"/>
  <c r="L17" i="31"/>
  <c r="M17" i="31"/>
  <c r="N17" i="31"/>
  <c r="N12" i="31" s="1"/>
  <c r="O17" i="31"/>
  <c r="O12" i="31" s="1"/>
  <c r="P17" i="31"/>
  <c r="Q17" i="31"/>
  <c r="Q12" i="31" s="1"/>
  <c r="R17" i="31"/>
  <c r="R12" i="31" s="1"/>
  <c r="S17" i="31"/>
  <c r="S12" i="31" s="1"/>
  <c r="T17" i="31"/>
  <c r="T12" i="31" s="1"/>
  <c r="U17" i="31"/>
  <c r="U12" i="31" s="1"/>
  <c r="V17" i="31"/>
  <c r="V12" i="31" s="1"/>
  <c r="W17" i="31"/>
  <c r="W12" i="31" s="1"/>
  <c r="X17" i="31"/>
  <c r="X12" i="31" s="1"/>
  <c r="Y17" i="31"/>
  <c r="Y12" i="31" s="1"/>
  <c r="Z17" i="31"/>
  <c r="Z12" i="31" s="1"/>
  <c r="AA17" i="31"/>
  <c r="AA12" i="31" s="1"/>
  <c r="AB17" i="31"/>
  <c r="AC17" i="31"/>
  <c r="AC12" i="31" s="1"/>
  <c r="AD17" i="31"/>
  <c r="AD12" i="31" s="1"/>
  <c r="AE17" i="31"/>
  <c r="AF17" i="31"/>
  <c r="B17" i="31"/>
  <c r="B12" i="31" s="1"/>
  <c r="B16" i="31"/>
  <c r="B11" i="31" s="1"/>
  <c r="P2" i="32"/>
  <c r="P3" i="16"/>
  <c r="P4" i="16"/>
  <c r="P5" i="16"/>
  <c r="P6" i="16"/>
  <c r="P7" i="16"/>
  <c r="P8" i="16"/>
  <c r="P9" i="16"/>
  <c r="P2" i="16"/>
  <c r="Q3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2" i="16"/>
  <c r="P3" i="34"/>
  <c r="Q3" i="34"/>
  <c r="P4" i="34"/>
  <c r="Q4" i="34"/>
  <c r="Q2" i="34"/>
  <c r="P2" i="34"/>
  <c r="P3" i="3"/>
  <c r="P4" i="3"/>
  <c r="P2" i="3"/>
  <c r="O3" i="3"/>
  <c r="O4" i="3"/>
  <c r="O2" i="3"/>
  <c r="P3" i="26"/>
  <c r="P4" i="26"/>
  <c r="P5" i="26"/>
  <c r="P6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42" i="26"/>
  <c r="P43" i="26"/>
  <c r="P44" i="26"/>
  <c r="P2" i="26"/>
  <c r="P3" i="4"/>
  <c r="P4" i="4"/>
  <c r="P2" i="4"/>
  <c r="O3" i="12"/>
  <c r="O4" i="12"/>
  <c r="O2" i="12"/>
  <c r="O3" i="25"/>
  <c r="O3" i="11" s="1"/>
  <c r="O4" i="25"/>
  <c r="O4" i="11" s="1"/>
  <c r="O5" i="25"/>
  <c r="K5" i="25" s="1"/>
  <c r="K5" i="11" s="1"/>
  <c r="O6" i="25"/>
  <c r="O6" i="11" s="1"/>
  <c r="O7" i="25"/>
  <c r="O7" i="11" s="1"/>
  <c r="O8" i="25"/>
  <c r="O8" i="11" s="1"/>
  <c r="O9" i="25"/>
  <c r="O9" i="11" s="1"/>
  <c r="O10" i="25"/>
  <c r="O10" i="11" s="1"/>
  <c r="O11" i="25"/>
  <c r="O11" i="11" s="1"/>
  <c r="O12" i="25"/>
  <c r="O12" i="11" s="1"/>
  <c r="O13" i="25"/>
  <c r="K13" i="25" s="1"/>
  <c r="K13" i="11" s="1"/>
  <c r="O14" i="25"/>
  <c r="O14" i="11" s="1"/>
  <c r="O15" i="25"/>
  <c r="O15" i="11" s="1"/>
  <c r="O16" i="25"/>
  <c r="O16" i="11" s="1"/>
  <c r="O17" i="25"/>
  <c r="K17" i="25" s="1"/>
  <c r="K17" i="11" s="1"/>
  <c r="O18" i="25"/>
  <c r="K18" i="25" s="1"/>
  <c r="K18" i="11" s="1"/>
  <c r="O19" i="25"/>
  <c r="K19" i="25" s="1"/>
  <c r="K19" i="11" s="1"/>
  <c r="O20" i="25"/>
  <c r="K20" i="25" s="1"/>
  <c r="K20" i="11" s="1"/>
  <c r="O21" i="25"/>
  <c r="K21" i="25" s="1"/>
  <c r="K21" i="11" s="1"/>
  <c r="O22" i="25"/>
  <c r="O23" i="25"/>
  <c r="O24" i="25"/>
  <c r="K24" i="25" s="1"/>
  <c r="K24" i="11" s="1"/>
  <c r="O25" i="25"/>
  <c r="O26" i="25"/>
  <c r="O27" i="25"/>
  <c r="O27" i="11" s="1"/>
  <c r="O28" i="25"/>
  <c r="O28" i="11" s="1"/>
  <c r="O29" i="25"/>
  <c r="K29" i="25" s="1"/>
  <c r="K29" i="11" s="1"/>
  <c r="O30" i="25"/>
  <c r="O30" i="11" s="1"/>
  <c r="O31" i="25"/>
  <c r="O31" i="11" s="1"/>
  <c r="O32" i="25"/>
  <c r="O32" i="11" s="1"/>
  <c r="O33" i="25"/>
  <c r="O33" i="11" s="1"/>
  <c r="O34" i="25"/>
  <c r="O34" i="11" s="1"/>
  <c r="O35" i="25"/>
  <c r="K35" i="25" s="1"/>
  <c r="K35" i="11" s="1"/>
  <c r="O36" i="25"/>
  <c r="O36" i="11" s="1"/>
  <c r="O37" i="25"/>
  <c r="O37" i="11" s="1"/>
  <c r="O38" i="25"/>
  <c r="K38" i="25" s="1"/>
  <c r="K38" i="11" s="1"/>
  <c r="O39" i="25"/>
  <c r="O39" i="11" s="1"/>
  <c r="O40" i="25"/>
  <c r="O40" i="11" s="1"/>
  <c r="O41" i="25"/>
  <c r="K41" i="25" s="1"/>
  <c r="K41" i="11" s="1"/>
  <c r="O42" i="25"/>
  <c r="K42" i="25" s="1"/>
  <c r="K42" i="11" s="1"/>
  <c r="O43" i="25"/>
  <c r="K43" i="25" s="1"/>
  <c r="K43" i="11" s="1"/>
  <c r="O44" i="25"/>
  <c r="K44" i="25" s="1"/>
  <c r="K44" i="11" s="1"/>
  <c r="O45" i="25"/>
  <c r="K45" i="25" s="1"/>
  <c r="K45" i="11" s="1"/>
  <c r="O46" i="25"/>
  <c r="O47" i="25"/>
  <c r="O48" i="25"/>
  <c r="K48" i="25" s="1"/>
  <c r="K48" i="11" s="1"/>
  <c r="O49" i="25"/>
  <c r="O50" i="25"/>
  <c r="O51" i="25"/>
  <c r="O51" i="11" s="1"/>
  <c r="O52" i="25"/>
  <c r="O52" i="11" s="1"/>
  <c r="O53" i="25"/>
  <c r="K53" i="25" s="1"/>
  <c r="K53" i="11" s="1"/>
  <c r="O54" i="25"/>
  <c r="O54" i="11" s="1"/>
  <c r="O55" i="25"/>
  <c r="O55" i="11" s="1"/>
  <c r="O56" i="25"/>
  <c r="O56" i="11" s="1"/>
  <c r="O57" i="25"/>
  <c r="O57" i="11" s="1"/>
  <c r="O58" i="25"/>
  <c r="O58" i="11" s="1"/>
  <c r="O59" i="25"/>
  <c r="O59" i="11" s="1"/>
  <c r="O60" i="25"/>
  <c r="O60" i="11" s="1"/>
  <c r="O61" i="25"/>
  <c r="O61" i="11" s="1"/>
  <c r="O62" i="25"/>
  <c r="O62" i="11" s="1"/>
  <c r="O63" i="25"/>
  <c r="O63" i="11" s="1"/>
  <c r="O64" i="25"/>
  <c r="O64" i="11" s="1"/>
  <c r="O65" i="25"/>
  <c r="K65" i="25" s="1"/>
  <c r="K65" i="11" s="1"/>
  <c r="O66" i="25"/>
  <c r="K66" i="25" s="1"/>
  <c r="K66" i="11" s="1"/>
  <c r="O67" i="25"/>
  <c r="K67" i="25" s="1"/>
  <c r="K67" i="11" s="1"/>
  <c r="O68" i="25"/>
  <c r="K68" i="25" s="1"/>
  <c r="K68" i="11" s="1"/>
  <c r="O69" i="25"/>
  <c r="K69" i="25" s="1"/>
  <c r="K69" i="11" s="1"/>
  <c r="O70" i="25"/>
  <c r="O71" i="25"/>
  <c r="O72" i="25"/>
  <c r="K72" i="25" s="1"/>
  <c r="K72" i="11" s="1"/>
  <c r="O73" i="25"/>
  <c r="O74" i="25"/>
  <c r="O75" i="25"/>
  <c r="O75" i="11" s="1"/>
  <c r="O76" i="25"/>
  <c r="O76" i="11" s="1"/>
  <c r="O77" i="25"/>
  <c r="K77" i="25" s="1"/>
  <c r="K77" i="11" s="1"/>
  <c r="O78" i="25"/>
  <c r="O78" i="11" s="1"/>
  <c r="O79" i="25"/>
  <c r="O79" i="11" s="1"/>
  <c r="O80" i="25"/>
  <c r="O80" i="11" s="1"/>
  <c r="O81" i="25"/>
  <c r="O81" i="11" s="1"/>
  <c r="O82" i="25"/>
  <c r="O82" i="11" s="1"/>
  <c r="O83" i="25"/>
  <c r="O83" i="11" s="1"/>
  <c r="O84" i="25"/>
  <c r="O84" i="11" s="1"/>
  <c r="O85" i="25"/>
  <c r="K85" i="25" s="1"/>
  <c r="K85" i="11" s="1"/>
  <c r="O86" i="25"/>
  <c r="K86" i="25" s="1"/>
  <c r="K86" i="11" s="1"/>
  <c r="O87" i="25"/>
  <c r="O87" i="11" s="1"/>
  <c r="O88" i="25"/>
  <c r="O88" i="11" s="1"/>
  <c r="O89" i="25"/>
  <c r="K89" i="25" s="1"/>
  <c r="K89" i="11" s="1"/>
  <c r="O90" i="25"/>
  <c r="K90" i="25" s="1"/>
  <c r="K90" i="11" s="1"/>
  <c r="O91" i="25"/>
  <c r="K91" i="25" s="1"/>
  <c r="K91" i="11" s="1"/>
  <c r="O92" i="25"/>
  <c r="K92" i="25" s="1"/>
  <c r="K92" i="11" s="1"/>
  <c r="O93" i="25"/>
  <c r="K93" i="25" s="1"/>
  <c r="K93" i="11" s="1"/>
  <c r="O94" i="25"/>
  <c r="O95" i="25"/>
  <c r="O96" i="25"/>
  <c r="K96" i="25" s="1"/>
  <c r="K96" i="11" s="1"/>
  <c r="O97" i="25"/>
  <c r="O98" i="25"/>
  <c r="O99" i="25"/>
  <c r="O99" i="11" s="1"/>
  <c r="O100" i="25"/>
  <c r="O100" i="11" s="1"/>
  <c r="O101" i="25"/>
  <c r="K101" i="25" s="1"/>
  <c r="K101" i="11" s="1"/>
  <c r="O102" i="25"/>
  <c r="O102" i="11" s="1"/>
  <c r="O103" i="25"/>
  <c r="O103" i="11" s="1"/>
  <c r="O104" i="25"/>
  <c r="O104" i="11" s="1"/>
  <c r="O105" i="25"/>
  <c r="O105" i="11" s="1"/>
  <c r="O106" i="25"/>
  <c r="O106" i="11" s="1"/>
  <c r="O107" i="25"/>
  <c r="O107" i="11" s="1"/>
  <c r="O108" i="25"/>
  <c r="O108" i="11" s="1"/>
  <c r="O109" i="25"/>
  <c r="K109" i="25" s="1"/>
  <c r="K109" i="11" s="1"/>
  <c r="O110" i="25"/>
  <c r="O110" i="11" s="1"/>
  <c r="O111" i="25"/>
  <c r="O111" i="11" s="1"/>
  <c r="O112" i="25"/>
  <c r="O112" i="11" s="1"/>
  <c r="O113" i="25"/>
  <c r="K113" i="25" s="1"/>
  <c r="K113" i="11" s="1"/>
  <c r="O114" i="25"/>
  <c r="K114" i="25" s="1"/>
  <c r="K114" i="11" s="1"/>
  <c r="O115" i="25"/>
  <c r="K115" i="25" s="1"/>
  <c r="K115" i="11" s="1"/>
  <c r="O116" i="25"/>
  <c r="K116" i="25" s="1"/>
  <c r="K116" i="11" s="1"/>
  <c r="O117" i="25"/>
  <c r="K117" i="25" s="1"/>
  <c r="K117" i="11" s="1"/>
  <c r="O118" i="25"/>
  <c r="O119" i="25"/>
  <c r="O120" i="25"/>
  <c r="K120" i="25" s="1"/>
  <c r="K120" i="11" s="1"/>
  <c r="O121" i="25"/>
  <c r="O122" i="25"/>
  <c r="O123" i="25"/>
  <c r="O123" i="11" s="1"/>
  <c r="O124" i="25"/>
  <c r="O124" i="11" s="1"/>
  <c r="O125" i="25"/>
  <c r="K125" i="25" s="1"/>
  <c r="K125" i="11" s="1"/>
  <c r="O126" i="25"/>
  <c r="O126" i="11" s="1"/>
  <c r="O127" i="25"/>
  <c r="O127" i="11" s="1"/>
  <c r="O128" i="25"/>
  <c r="O128" i="11" s="1"/>
  <c r="O129" i="25"/>
  <c r="O129" i="11" s="1"/>
  <c r="O130" i="25"/>
  <c r="O130" i="11" s="1"/>
  <c r="O131" i="25"/>
  <c r="O131" i="11" s="1"/>
  <c r="O132" i="25"/>
  <c r="O132" i="11" s="1"/>
  <c r="O133" i="25"/>
  <c r="O133" i="11" s="1"/>
  <c r="O134" i="25"/>
  <c r="O134" i="11" s="1"/>
  <c r="O135" i="25"/>
  <c r="O135" i="11" s="1"/>
  <c r="O136" i="25"/>
  <c r="O136" i="11" s="1"/>
  <c r="O137" i="25"/>
  <c r="K137" i="25" s="1"/>
  <c r="K137" i="11" s="1"/>
  <c r="O138" i="25"/>
  <c r="K138" i="25" s="1"/>
  <c r="K138" i="11" s="1"/>
  <c r="O139" i="25"/>
  <c r="K139" i="25" s="1"/>
  <c r="K139" i="11" s="1"/>
  <c r="O140" i="25"/>
  <c r="K140" i="25" s="1"/>
  <c r="K140" i="11" s="1"/>
  <c r="O141" i="25"/>
  <c r="K141" i="25" s="1"/>
  <c r="K141" i="11" s="1"/>
  <c r="O142" i="25"/>
  <c r="O143" i="25"/>
  <c r="O144" i="25"/>
  <c r="K144" i="25" s="1"/>
  <c r="K144" i="11" s="1"/>
  <c r="O145" i="25"/>
  <c r="O146" i="25"/>
  <c r="O147" i="25"/>
  <c r="O147" i="11" s="1"/>
  <c r="O148" i="25"/>
  <c r="O148" i="11" s="1"/>
  <c r="O149" i="25"/>
  <c r="K149" i="25" s="1"/>
  <c r="K149" i="11" s="1"/>
  <c r="O150" i="25"/>
  <c r="O150" i="11" s="1"/>
  <c r="O151" i="25"/>
  <c r="O151" i="11" s="1"/>
  <c r="O152" i="25"/>
  <c r="O152" i="11" s="1"/>
  <c r="O153" i="25"/>
  <c r="O153" i="11" s="1"/>
  <c r="O154" i="25"/>
  <c r="O154" i="11" s="1"/>
  <c r="O155" i="25"/>
  <c r="K155" i="25" s="1"/>
  <c r="K155" i="11" s="1"/>
  <c r="O156" i="25"/>
  <c r="O156" i="11" s="1"/>
  <c r="O157" i="25"/>
  <c r="O157" i="11" s="1"/>
  <c r="O158" i="25"/>
  <c r="O158" i="11" s="1"/>
  <c r="O159" i="25"/>
  <c r="O159" i="11" s="1"/>
  <c r="O160" i="25"/>
  <c r="O160" i="11" s="1"/>
  <c r="O161" i="25"/>
  <c r="K161" i="25" s="1"/>
  <c r="K161" i="11" s="1"/>
  <c r="O162" i="25"/>
  <c r="K162" i="25" s="1"/>
  <c r="K162" i="11" s="1"/>
  <c r="O163" i="25"/>
  <c r="K163" i="25" s="1"/>
  <c r="K163" i="11" s="1"/>
  <c r="O164" i="25"/>
  <c r="K164" i="25" s="1"/>
  <c r="K164" i="11" s="1"/>
  <c r="O165" i="25"/>
  <c r="K165" i="25" s="1"/>
  <c r="K165" i="11" s="1"/>
  <c r="O166" i="25"/>
  <c r="O167" i="25"/>
  <c r="O168" i="25"/>
  <c r="K168" i="25" s="1"/>
  <c r="K168" i="11" s="1"/>
  <c r="O169" i="25"/>
  <c r="O170" i="25"/>
  <c r="O171" i="25"/>
  <c r="O171" i="11" s="1"/>
  <c r="O172" i="25"/>
  <c r="O172" i="11" s="1"/>
  <c r="O173" i="25"/>
  <c r="K173" i="25" s="1"/>
  <c r="K173" i="11" s="1"/>
  <c r="O174" i="25"/>
  <c r="O174" i="11" s="1"/>
  <c r="O175" i="25"/>
  <c r="O175" i="11" s="1"/>
  <c r="O176" i="25"/>
  <c r="O176" i="11" s="1"/>
  <c r="O177" i="25"/>
  <c r="O177" i="11" s="1"/>
  <c r="O178" i="25"/>
  <c r="O178" i="11" s="1"/>
  <c r="O179" i="25"/>
  <c r="O179" i="11" s="1"/>
  <c r="O180" i="25"/>
  <c r="O180" i="11" s="1"/>
  <c r="O181" i="25"/>
  <c r="O181" i="11" s="1"/>
  <c r="O182" i="25"/>
  <c r="O182" i="11" s="1"/>
  <c r="O183" i="25"/>
  <c r="O183" i="11" s="1"/>
  <c r="O184" i="25"/>
  <c r="O184" i="11" s="1"/>
  <c r="O185" i="25"/>
  <c r="K185" i="25" s="1"/>
  <c r="K185" i="11" s="1"/>
  <c r="O186" i="25"/>
  <c r="K186" i="25" s="1"/>
  <c r="K186" i="11" s="1"/>
  <c r="O187" i="25"/>
  <c r="K187" i="25" s="1"/>
  <c r="K187" i="11" s="1"/>
  <c r="O188" i="25"/>
  <c r="K188" i="25" s="1"/>
  <c r="K188" i="11" s="1"/>
  <c r="O189" i="25"/>
  <c r="K189" i="25" s="1"/>
  <c r="K189" i="11" s="1"/>
  <c r="O190" i="25"/>
  <c r="O191" i="25"/>
  <c r="O192" i="25"/>
  <c r="K192" i="25" s="1"/>
  <c r="K192" i="11" s="1"/>
  <c r="O193" i="25"/>
  <c r="O194" i="25"/>
  <c r="O195" i="25"/>
  <c r="O195" i="11" s="1"/>
  <c r="O196" i="25"/>
  <c r="O196" i="11" s="1"/>
  <c r="O197" i="25"/>
  <c r="K197" i="25" s="1"/>
  <c r="K197" i="11" s="1"/>
  <c r="O198" i="25"/>
  <c r="O198" i="11" s="1"/>
  <c r="O199" i="25"/>
  <c r="O199" i="11" s="1"/>
  <c r="O200" i="25"/>
  <c r="O200" i="11" s="1"/>
  <c r="O201" i="25"/>
  <c r="O201" i="11" s="1"/>
  <c r="O202" i="25"/>
  <c r="O202" i="11" s="1"/>
  <c r="O203" i="25"/>
  <c r="O203" i="11" s="1"/>
  <c r="O204" i="25"/>
  <c r="O204" i="11" s="1"/>
  <c r="O205" i="25"/>
  <c r="O205" i="11" s="1"/>
  <c r="O206" i="25"/>
  <c r="O206" i="11" s="1"/>
  <c r="O207" i="25"/>
  <c r="O207" i="11" s="1"/>
  <c r="O208" i="25"/>
  <c r="O208" i="11" s="1"/>
  <c r="O209" i="25"/>
  <c r="K209" i="25" s="1"/>
  <c r="K209" i="11" s="1"/>
  <c r="O210" i="25"/>
  <c r="K210" i="25" s="1"/>
  <c r="K210" i="11" s="1"/>
  <c r="O211" i="25"/>
  <c r="K211" i="25" s="1"/>
  <c r="K211" i="11" s="1"/>
  <c r="O212" i="25"/>
  <c r="K212" i="25" s="1"/>
  <c r="K212" i="11" s="1"/>
  <c r="O213" i="25"/>
  <c r="K213" i="25" s="1"/>
  <c r="K213" i="11" s="1"/>
  <c r="O214" i="25"/>
  <c r="O215" i="25"/>
  <c r="O216" i="25"/>
  <c r="K216" i="25" s="1"/>
  <c r="K216" i="11" s="1"/>
  <c r="O217" i="25"/>
  <c r="O218" i="25"/>
  <c r="O219" i="25"/>
  <c r="O219" i="11" s="1"/>
  <c r="O220" i="25"/>
  <c r="O220" i="11" s="1"/>
  <c r="O221" i="25"/>
  <c r="K221" i="25" s="1"/>
  <c r="K221" i="11" s="1"/>
  <c r="O222" i="25"/>
  <c r="O222" i="11" s="1"/>
  <c r="O223" i="25"/>
  <c r="O223" i="11" s="1"/>
  <c r="O224" i="25"/>
  <c r="O224" i="11" s="1"/>
  <c r="O225" i="25"/>
  <c r="O225" i="11" s="1"/>
  <c r="O226" i="25"/>
  <c r="O226" i="11" s="1"/>
  <c r="O227" i="25"/>
  <c r="O227" i="11" s="1"/>
  <c r="O228" i="25"/>
  <c r="O228" i="11" s="1"/>
  <c r="O229" i="25"/>
  <c r="O229" i="11" s="1"/>
  <c r="O230" i="25"/>
  <c r="O230" i="11" s="1"/>
  <c r="O231" i="25"/>
  <c r="O231" i="11" s="1"/>
  <c r="O232" i="25"/>
  <c r="O232" i="11" s="1"/>
  <c r="O233" i="25"/>
  <c r="K233" i="25" s="1"/>
  <c r="K233" i="11" s="1"/>
  <c r="O234" i="25"/>
  <c r="K234" i="25" s="1"/>
  <c r="K234" i="11" s="1"/>
  <c r="O235" i="25"/>
  <c r="K235" i="25" s="1"/>
  <c r="K235" i="11" s="1"/>
  <c r="O236" i="25"/>
  <c r="K236" i="25" s="1"/>
  <c r="K236" i="11" s="1"/>
  <c r="O237" i="25"/>
  <c r="K237" i="25" s="1"/>
  <c r="K237" i="11" s="1"/>
  <c r="O238" i="25"/>
  <c r="O239" i="25"/>
  <c r="O240" i="25"/>
  <c r="K240" i="25" s="1"/>
  <c r="K240" i="11" s="1"/>
  <c r="O241" i="25"/>
  <c r="O242" i="25"/>
  <c r="O243" i="25"/>
  <c r="O243" i="11" s="1"/>
  <c r="O244" i="25"/>
  <c r="O244" i="11" s="1"/>
  <c r="O245" i="25"/>
  <c r="K245" i="25" s="1"/>
  <c r="K245" i="11" s="1"/>
  <c r="O246" i="25"/>
  <c r="O246" i="11" s="1"/>
  <c r="O247" i="25"/>
  <c r="O247" i="11" s="1"/>
  <c r="O248" i="25"/>
  <c r="O248" i="11" s="1"/>
  <c r="O249" i="25"/>
  <c r="O249" i="11" s="1"/>
  <c r="O250" i="25"/>
  <c r="O250" i="11" s="1"/>
  <c r="O251" i="25"/>
  <c r="O251" i="11" s="1"/>
  <c r="O252" i="25"/>
  <c r="O252" i="11" s="1"/>
  <c r="O253" i="25"/>
  <c r="O253" i="11" s="1"/>
  <c r="O254" i="25"/>
  <c r="O254" i="11" s="1"/>
  <c r="O255" i="25"/>
  <c r="O255" i="11" s="1"/>
  <c r="O256" i="25"/>
  <c r="O256" i="11" s="1"/>
  <c r="O257" i="25"/>
  <c r="K257" i="25" s="1"/>
  <c r="K257" i="11" s="1"/>
  <c r="O258" i="25"/>
  <c r="K258" i="25" s="1"/>
  <c r="K258" i="11" s="1"/>
  <c r="O259" i="25"/>
  <c r="K259" i="25" s="1"/>
  <c r="K259" i="11" s="1"/>
  <c r="O260" i="25"/>
  <c r="K260" i="25" s="1"/>
  <c r="K260" i="11" s="1"/>
  <c r="O261" i="25"/>
  <c r="K261" i="25" s="1"/>
  <c r="K261" i="11" s="1"/>
  <c r="O262" i="25"/>
  <c r="O263" i="25"/>
  <c r="O264" i="25"/>
  <c r="K264" i="25" s="1"/>
  <c r="K264" i="11" s="1"/>
  <c r="O265" i="25"/>
  <c r="O266" i="25"/>
  <c r="O267" i="25"/>
  <c r="O267" i="11" s="1"/>
  <c r="O268" i="25"/>
  <c r="O268" i="11" s="1"/>
  <c r="O269" i="25"/>
  <c r="K269" i="25" s="1"/>
  <c r="K269" i="11" s="1"/>
  <c r="O270" i="25"/>
  <c r="O270" i="11" s="1"/>
  <c r="O271" i="25"/>
  <c r="O271" i="11" s="1"/>
  <c r="O272" i="25"/>
  <c r="O272" i="11" s="1"/>
  <c r="O273" i="25"/>
  <c r="O273" i="11" s="1"/>
  <c r="O274" i="25"/>
  <c r="O274" i="11" s="1"/>
  <c r="O275" i="25"/>
  <c r="O275" i="11" s="1"/>
  <c r="O276" i="25"/>
  <c r="O276" i="11" s="1"/>
  <c r="O277" i="25"/>
  <c r="O277" i="11" s="1"/>
  <c r="O278" i="25"/>
  <c r="K278" i="25" s="1"/>
  <c r="K278" i="11" s="1"/>
  <c r="O279" i="25"/>
  <c r="O279" i="11" s="1"/>
  <c r="O280" i="25"/>
  <c r="O280" i="11" s="1"/>
  <c r="O281" i="25"/>
  <c r="K281" i="25" s="1"/>
  <c r="K281" i="11" s="1"/>
  <c r="O282" i="25"/>
  <c r="K282" i="25" s="1"/>
  <c r="K282" i="11" s="1"/>
  <c r="O283" i="25"/>
  <c r="K283" i="25" s="1"/>
  <c r="K283" i="11" s="1"/>
  <c r="O284" i="25"/>
  <c r="K284" i="25" s="1"/>
  <c r="K284" i="11" s="1"/>
  <c r="O285" i="25"/>
  <c r="K285" i="25" s="1"/>
  <c r="K285" i="11" s="1"/>
  <c r="O286" i="25"/>
  <c r="O287" i="25"/>
  <c r="O288" i="25"/>
  <c r="K288" i="25" s="1"/>
  <c r="K288" i="11" s="1"/>
  <c r="O289" i="25"/>
  <c r="O290" i="25"/>
  <c r="O291" i="25"/>
  <c r="O291" i="11" s="1"/>
  <c r="O292" i="25"/>
  <c r="O292" i="11" s="1"/>
  <c r="O293" i="25"/>
  <c r="K293" i="25" s="1"/>
  <c r="K293" i="11" s="1"/>
  <c r="O294" i="25"/>
  <c r="O294" i="11" s="1"/>
  <c r="O295" i="25"/>
  <c r="O295" i="11" s="1"/>
  <c r="O296" i="25"/>
  <c r="O296" i="11" s="1"/>
  <c r="O297" i="25"/>
  <c r="O297" i="11" s="1"/>
  <c r="O298" i="25"/>
  <c r="O298" i="11" s="1"/>
  <c r="O299" i="25"/>
  <c r="O299" i="11" s="1"/>
  <c r="O300" i="25"/>
  <c r="O300" i="11" s="1"/>
  <c r="O301" i="25"/>
  <c r="O301" i="11" s="1"/>
  <c r="O302" i="25"/>
  <c r="O302" i="11" s="1"/>
  <c r="O303" i="25"/>
  <c r="O303" i="11" s="1"/>
  <c r="O304" i="25"/>
  <c r="O304" i="11" s="1"/>
  <c r="O305" i="25"/>
  <c r="K305" i="25" s="1"/>
  <c r="K305" i="11" s="1"/>
  <c r="O306" i="25"/>
  <c r="K306" i="25" s="1"/>
  <c r="K306" i="11" s="1"/>
  <c r="O307" i="25"/>
  <c r="K307" i="25" s="1"/>
  <c r="K307" i="11" s="1"/>
  <c r="O308" i="25"/>
  <c r="K308" i="25" s="1"/>
  <c r="K308" i="11" s="1"/>
  <c r="O309" i="25"/>
  <c r="K309" i="25" s="1"/>
  <c r="K309" i="11" s="1"/>
  <c r="O310" i="25"/>
  <c r="O311" i="25"/>
  <c r="O312" i="25"/>
  <c r="K312" i="25" s="1"/>
  <c r="K312" i="11" s="1"/>
  <c r="O313" i="25"/>
  <c r="O314" i="25"/>
  <c r="O315" i="25"/>
  <c r="O316" i="25"/>
  <c r="O316" i="11" s="1"/>
  <c r="O317" i="25"/>
  <c r="K317" i="25" s="1"/>
  <c r="K317" i="11" s="1"/>
  <c r="O318" i="25"/>
  <c r="O318" i="11" s="1"/>
  <c r="O319" i="25"/>
  <c r="O319" i="11" s="1"/>
  <c r="O320" i="25"/>
  <c r="O320" i="11" s="1"/>
  <c r="O321" i="25"/>
  <c r="O321" i="11" s="1"/>
  <c r="O322" i="25"/>
  <c r="O322" i="11" s="1"/>
  <c r="O2" i="25"/>
  <c r="O2" i="11" s="1"/>
  <c r="K206" i="25" l="1"/>
  <c r="K206" i="11" s="1"/>
  <c r="K316" i="25"/>
  <c r="K316" i="11" s="1"/>
  <c r="K304" i="25"/>
  <c r="K304" i="11" s="1"/>
  <c r="K292" i="25"/>
  <c r="K292" i="11" s="1"/>
  <c r="K280" i="25"/>
  <c r="K280" i="11" s="1"/>
  <c r="K268" i="25"/>
  <c r="K268" i="11" s="1"/>
  <c r="K256" i="25"/>
  <c r="K256" i="11" s="1"/>
  <c r="K244" i="25"/>
  <c r="K244" i="11" s="1"/>
  <c r="K232" i="25"/>
  <c r="K232" i="11" s="1"/>
  <c r="K220" i="25"/>
  <c r="K220" i="11" s="1"/>
  <c r="K208" i="25"/>
  <c r="K208" i="11" s="1"/>
  <c r="K196" i="25"/>
  <c r="K196" i="11" s="1"/>
  <c r="K184" i="25"/>
  <c r="K184" i="11" s="1"/>
  <c r="K172" i="25"/>
  <c r="K172" i="11" s="1"/>
  <c r="K160" i="25"/>
  <c r="K160" i="11" s="1"/>
  <c r="K148" i="25"/>
  <c r="K148" i="11" s="1"/>
  <c r="K136" i="25"/>
  <c r="K136" i="11" s="1"/>
  <c r="K124" i="25"/>
  <c r="K124" i="11" s="1"/>
  <c r="K112" i="25"/>
  <c r="K112" i="11" s="1"/>
  <c r="K100" i="25"/>
  <c r="K100" i="11" s="1"/>
  <c r="K88" i="25"/>
  <c r="K88" i="11" s="1"/>
  <c r="K76" i="25"/>
  <c r="K76" i="11" s="1"/>
  <c r="K64" i="25"/>
  <c r="K64" i="11" s="1"/>
  <c r="K52" i="25"/>
  <c r="K52" i="11" s="1"/>
  <c r="K40" i="25"/>
  <c r="K40" i="11" s="1"/>
  <c r="K28" i="25"/>
  <c r="K28" i="11" s="1"/>
  <c r="K16" i="25"/>
  <c r="K16" i="11" s="1"/>
  <c r="K4" i="25"/>
  <c r="K4" i="11" s="1"/>
  <c r="K303" i="25"/>
  <c r="K303" i="11" s="1"/>
  <c r="K279" i="25"/>
  <c r="K279" i="11" s="1"/>
  <c r="K255" i="25"/>
  <c r="K255" i="11" s="1"/>
  <c r="K231" i="25"/>
  <c r="K231" i="11" s="1"/>
  <c r="K207" i="25"/>
  <c r="K207" i="11" s="1"/>
  <c r="K183" i="25"/>
  <c r="K183" i="11" s="1"/>
  <c r="K159" i="25"/>
  <c r="K159" i="11" s="1"/>
  <c r="K135" i="25"/>
  <c r="K135" i="11" s="1"/>
  <c r="K111" i="25"/>
  <c r="K111" i="11" s="1"/>
  <c r="K87" i="25"/>
  <c r="K87" i="11" s="1"/>
  <c r="K63" i="25"/>
  <c r="K63" i="11" s="1"/>
  <c r="K39" i="25"/>
  <c r="K39" i="11" s="1"/>
  <c r="K15" i="25"/>
  <c r="K15" i="11" s="1"/>
  <c r="K254" i="25"/>
  <c r="K254" i="11" s="1"/>
  <c r="K14" i="25"/>
  <c r="K14" i="11" s="1"/>
  <c r="O309" i="11"/>
  <c r="O285" i="11"/>
  <c r="O261" i="11"/>
  <c r="O237" i="11"/>
  <c r="O213" i="11"/>
  <c r="O189" i="11"/>
  <c r="O165" i="11"/>
  <c r="O141" i="11"/>
  <c r="O117" i="11"/>
  <c r="O93" i="11"/>
  <c r="O69" i="11"/>
  <c r="O45" i="11"/>
  <c r="O21" i="11"/>
  <c r="K61" i="25"/>
  <c r="K61" i="11" s="1"/>
  <c r="K300" i="25"/>
  <c r="K300" i="11" s="1"/>
  <c r="K276" i="25"/>
  <c r="K276" i="11" s="1"/>
  <c r="K252" i="25"/>
  <c r="K252" i="11" s="1"/>
  <c r="K228" i="25"/>
  <c r="K228" i="11" s="1"/>
  <c r="K204" i="25"/>
  <c r="K204" i="11" s="1"/>
  <c r="K180" i="25"/>
  <c r="K180" i="11" s="1"/>
  <c r="K156" i="25"/>
  <c r="K156" i="11" s="1"/>
  <c r="K132" i="25"/>
  <c r="K132" i="11" s="1"/>
  <c r="K108" i="25"/>
  <c r="K108" i="11" s="1"/>
  <c r="K84" i="25"/>
  <c r="K84" i="11" s="1"/>
  <c r="K60" i="25"/>
  <c r="K60" i="11" s="1"/>
  <c r="K36" i="25"/>
  <c r="K36" i="11" s="1"/>
  <c r="K12" i="25"/>
  <c r="K12" i="11" s="1"/>
  <c r="O306" i="11"/>
  <c r="O282" i="11"/>
  <c r="O258" i="11"/>
  <c r="O234" i="11"/>
  <c r="O210" i="11"/>
  <c r="O186" i="11"/>
  <c r="O162" i="11"/>
  <c r="O138" i="11"/>
  <c r="O114" i="11"/>
  <c r="O90" i="11"/>
  <c r="O66" i="11"/>
  <c r="O42" i="11"/>
  <c r="O18" i="11"/>
  <c r="K302" i="25"/>
  <c r="K302" i="11" s="1"/>
  <c r="K230" i="25"/>
  <c r="K230" i="11" s="1"/>
  <c r="K182" i="25"/>
  <c r="K182" i="11" s="1"/>
  <c r="K158" i="25"/>
  <c r="K158" i="11" s="1"/>
  <c r="K134" i="25"/>
  <c r="K134" i="11" s="1"/>
  <c r="K110" i="25"/>
  <c r="K110" i="11" s="1"/>
  <c r="K62" i="25"/>
  <c r="K62" i="11" s="1"/>
  <c r="K2" i="25"/>
  <c r="K2" i="11" s="1"/>
  <c r="O305" i="11"/>
  <c r="O281" i="11"/>
  <c r="O257" i="11"/>
  <c r="O233" i="11"/>
  <c r="O209" i="11"/>
  <c r="O185" i="11"/>
  <c r="O161" i="11"/>
  <c r="O137" i="11"/>
  <c r="O113" i="11"/>
  <c r="O89" i="11"/>
  <c r="O65" i="11"/>
  <c r="O41" i="11"/>
  <c r="O17" i="11"/>
  <c r="K37" i="25"/>
  <c r="K37" i="11" s="1"/>
  <c r="K301" i="25"/>
  <c r="K301" i="11" s="1"/>
  <c r="K253" i="25"/>
  <c r="K253" i="11" s="1"/>
  <c r="K229" i="25"/>
  <c r="K229" i="11" s="1"/>
  <c r="K205" i="25"/>
  <c r="K205" i="11" s="1"/>
  <c r="K181" i="25"/>
  <c r="K181" i="11" s="1"/>
  <c r="K157" i="25"/>
  <c r="K157" i="11" s="1"/>
  <c r="K133" i="25"/>
  <c r="K133" i="11" s="1"/>
  <c r="K251" i="25"/>
  <c r="K251" i="11" s="1"/>
  <c r="K59" i="25"/>
  <c r="K59" i="11" s="1"/>
  <c r="K277" i="25"/>
  <c r="K277" i="11" s="1"/>
  <c r="O278" i="11"/>
  <c r="O86" i="11"/>
  <c r="O38" i="11"/>
  <c r="K299" i="25"/>
  <c r="K299" i="11" s="1"/>
  <c r="K275" i="25"/>
  <c r="K275" i="11" s="1"/>
  <c r="K227" i="25"/>
  <c r="K227" i="11" s="1"/>
  <c r="K203" i="25"/>
  <c r="K203" i="11" s="1"/>
  <c r="K179" i="25"/>
  <c r="K179" i="11" s="1"/>
  <c r="K131" i="25"/>
  <c r="K131" i="11" s="1"/>
  <c r="K83" i="25"/>
  <c r="K83" i="11" s="1"/>
  <c r="K11" i="25"/>
  <c r="K11" i="11" s="1"/>
  <c r="O109" i="11"/>
  <c r="O85" i="11"/>
  <c r="O13" i="11"/>
  <c r="K322" i="25"/>
  <c r="K322" i="11" s="1"/>
  <c r="K298" i="25"/>
  <c r="K298" i="11" s="1"/>
  <c r="K274" i="25"/>
  <c r="K274" i="11" s="1"/>
  <c r="K250" i="25"/>
  <c r="K250" i="11" s="1"/>
  <c r="K226" i="25"/>
  <c r="K226" i="11" s="1"/>
  <c r="K202" i="25"/>
  <c r="K202" i="11" s="1"/>
  <c r="K178" i="25"/>
  <c r="K178" i="11" s="1"/>
  <c r="K154" i="25"/>
  <c r="K154" i="11" s="1"/>
  <c r="K130" i="25"/>
  <c r="K130" i="11" s="1"/>
  <c r="K106" i="25"/>
  <c r="K106" i="11" s="1"/>
  <c r="K82" i="25"/>
  <c r="K82" i="11" s="1"/>
  <c r="K58" i="25"/>
  <c r="K58" i="11" s="1"/>
  <c r="K34" i="25"/>
  <c r="K34" i="11" s="1"/>
  <c r="K10" i="25"/>
  <c r="K10" i="11" s="1"/>
  <c r="K321" i="25"/>
  <c r="K321" i="11" s="1"/>
  <c r="K297" i="25"/>
  <c r="K297" i="11" s="1"/>
  <c r="K273" i="25"/>
  <c r="K273" i="11" s="1"/>
  <c r="K249" i="25"/>
  <c r="K249" i="11" s="1"/>
  <c r="K225" i="25"/>
  <c r="K225" i="11" s="1"/>
  <c r="K201" i="25"/>
  <c r="K201" i="11" s="1"/>
  <c r="K177" i="25"/>
  <c r="K177" i="11" s="1"/>
  <c r="K153" i="25"/>
  <c r="K153" i="11" s="1"/>
  <c r="K129" i="25"/>
  <c r="K129" i="11" s="1"/>
  <c r="K105" i="25"/>
  <c r="K105" i="11" s="1"/>
  <c r="K81" i="25"/>
  <c r="K81" i="11" s="1"/>
  <c r="K57" i="25"/>
  <c r="K57" i="11" s="1"/>
  <c r="K33" i="25"/>
  <c r="K33" i="11" s="1"/>
  <c r="K9" i="25"/>
  <c r="K9" i="11" s="1"/>
  <c r="K107" i="25"/>
  <c r="K107" i="11" s="1"/>
  <c r="O155" i="11"/>
  <c r="O35" i="11"/>
  <c r="K320" i="25"/>
  <c r="K320" i="11" s="1"/>
  <c r="K296" i="25"/>
  <c r="K296" i="11" s="1"/>
  <c r="K272" i="25"/>
  <c r="K272" i="11" s="1"/>
  <c r="K248" i="25"/>
  <c r="K248" i="11" s="1"/>
  <c r="K224" i="25"/>
  <c r="K224" i="11" s="1"/>
  <c r="K200" i="25"/>
  <c r="K200" i="11" s="1"/>
  <c r="K176" i="25"/>
  <c r="K176" i="11" s="1"/>
  <c r="K152" i="25"/>
  <c r="K152" i="11" s="1"/>
  <c r="K128" i="25"/>
  <c r="K128" i="11" s="1"/>
  <c r="K104" i="25"/>
  <c r="K104" i="11" s="1"/>
  <c r="K80" i="25"/>
  <c r="K80" i="11" s="1"/>
  <c r="K56" i="25"/>
  <c r="K56" i="11" s="1"/>
  <c r="K32" i="25"/>
  <c r="K32" i="11" s="1"/>
  <c r="K8" i="25"/>
  <c r="K8" i="11" s="1"/>
  <c r="K319" i="25"/>
  <c r="K319" i="11" s="1"/>
  <c r="K295" i="25"/>
  <c r="K295" i="11" s="1"/>
  <c r="K271" i="25"/>
  <c r="K271" i="11" s="1"/>
  <c r="K247" i="25"/>
  <c r="K247" i="11" s="1"/>
  <c r="K223" i="25"/>
  <c r="K223" i="11" s="1"/>
  <c r="K199" i="25"/>
  <c r="K199" i="11" s="1"/>
  <c r="K175" i="25"/>
  <c r="K175" i="11" s="1"/>
  <c r="K151" i="25"/>
  <c r="K151" i="11" s="1"/>
  <c r="K127" i="25"/>
  <c r="K127" i="11" s="1"/>
  <c r="K103" i="25"/>
  <c r="K103" i="11" s="1"/>
  <c r="K79" i="25"/>
  <c r="K79" i="11" s="1"/>
  <c r="K55" i="25"/>
  <c r="K55" i="11" s="1"/>
  <c r="K31" i="25"/>
  <c r="K31" i="11" s="1"/>
  <c r="K7" i="25"/>
  <c r="K7" i="11" s="1"/>
  <c r="K318" i="25"/>
  <c r="K318" i="11" s="1"/>
  <c r="K294" i="25"/>
  <c r="K294" i="11" s="1"/>
  <c r="K270" i="25"/>
  <c r="K270" i="11" s="1"/>
  <c r="K246" i="25"/>
  <c r="K246" i="11" s="1"/>
  <c r="K222" i="25"/>
  <c r="K222" i="11" s="1"/>
  <c r="K198" i="25"/>
  <c r="K198" i="11" s="1"/>
  <c r="K174" i="25"/>
  <c r="K174" i="11" s="1"/>
  <c r="K150" i="25"/>
  <c r="K150" i="11" s="1"/>
  <c r="K126" i="25"/>
  <c r="K126" i="11" s="1"/>
  <c r="K102" i="25"/>
  <c r="K102" i="11" s="1"/>
  <c r="K78" i="25"/>
  <c r="K78" i="11" s="1"/>
  <c r="K54" i="25"/>
  <c r="K54" i="11" s="1"/>
  <c r="K30" i="25"/>
  <c r="K30" i="11" s="1"/>
  <c r="K6" i="25"/>
  <c r="K6" i="11" s="1"/>
  <c r="O317" i="11"/>
  <c r="O293" i="11"/>
  <c r="O269" i="11"/>
  <c r="O245" i="11"/>
  <c r="O221" i="11"/>
  <c r="O197" i="11"/>
  <c r="O173" i="11"/>
  <c r="O149" i="11"/>
  <c r="O125" i="11"/>
  <c r="O101" i="11"/>
  <c r="O77" i="11"/>
  <c r="O53" i="11"/>
  <c r="O29" i="11"/>
  <c r="O5" i="11"/>
  <c r="L195" i="11"/>
  <c r="L63" i="11"/>
  <c r="L303" i="11"/>
  <c r="L171" i="11"/>
  <c r="L39" i="11"/>
  <c r="L302" i="11"/>
  <c r="L147" i="11"/>
  <c r="L15" i="11"/>
  <c r="L255" i="11"/>
  <c r="L123" i="11"/>
  <c r="L207" i="11"/>
  <c r="L75" i="11"/>
  <c r="L87" i="11"/>
  <c r="L231" i="11"/>
  <c r="L315" i="11"/>
  <c r="L183" i="11"/>
  <c r="L51" i="11"/>
  <c r="L279" i="11"/>
  <c r="L99" i="11"/>
  <c r="L159" i="11"/>
  <c r="L27" i="11"/>
  <c r="L291" i="11"/>
  <c r="L290" i="11"/>
  <c r="L230" i="11"/>
  <c r="L158" i="11"/>
  <c r="L86" i="11"/>
  <c r="L14" i="11"/>
  <c r="L289" i="11"/>
  <c r="L265" i="11"/>
  <c r="L253" i="11"/>
  <c r="L241" i="11"/>
  <c r="L217" i="11"/>
  <c r="L193" i="11"/>
  <c r="L169" i="11"/>
  <c r="L145" i="11"/>
  <c r="L133" i="11"/>
  <c r="L85" i="11"/>
  <c r="L49" i="11"/>
  <c r="L37" i="11"/>
  <c r="L168" i="11"/>
  <c r="L11" i="11"/>
  <c r="L97" i="11"/>
  <c r="L12" i="11"/>
  <c r="L266" i="11"/>
  <c r="L206" i="11"/>
  <c r="L146" i="11"/>
  <c r="L74" i="11"/>
  <c r="L277" i="11"/>
  <c r="L205" i="11"/>
  <c r="L157" i="11"/>
  <c r="L109" i="11"/>
  <c r="L25" i="11"/>
  <c r="L312" i="11"/>
  <c r="L264" i="11"/>
  <c r="L216" i="11"/>
  <c r="L180" i="11"/>
  <c r="L132" i="11"/>
  <c r="L84" i="11"/>
  <c r="L48" i="11"/>
  <c r="L311" i="11"/>
  <c r="L287" i="11"/>
  <c r="L263" i="11"/>
  <c r="L239" i="11"/>
  <c r="L215" i="11"/>
  <c r="L191" i="11"/>
  <c r="L167" i="11"/>
  <c r="L143" i="11"/>
  <c r="L107" i="11"/>
  <c r="L83" i="11"/>
  <c r="L59" i="11"/>
  <c r="L23" i="11"/>
  <c r="L310" i="11"/>
  <c r="L286" i="11"/>
  <c r="L238" i="11"/>
  <c r="L178" i="11"/>
  <c r="L106" i="11"/>
  <c r="L10" i="11"/>
  <c r="L278" i="11"/>
  <c r="L242" i="11"/>
  <c r="L170" i="11"/>
  <c r="L110" i="11"/>
  <c r="L50" i="11"/>
  <c r="L313" i="11"/>
  <c r="L229" i="11"/>
  <c r="L181" i="11"/>
  <c r="L121" i="11"/>
  <c r="L61" i="11"/>
  <c r="L13" i="11"/>
  <c r="L288" i="11"/>
  <c r="L240" i="11"/>
  <c r="L204" i="11"/>
  <c r="L156" i="11"/>
  <c r="L108" i="11"/>
  <c r="L60" i="11"/>
  <c r="L24" i="11"/>
  <c r="L299" i="11"/>
  <c r="L275" i="11"/>
  <c r="L251" i="11"/>
  <c r="L227" i="11"/>
  <c r="L203" i="11"/>
  <c r="L179" i="11"/>
  <c r="L155" i="11"/>
  <c r="L131" i="11"/>
  <c r="L119" i="11"/>
  <c r="L95" i="11"/>
  <c r="L71" i="11"/>
  <c r="L35" i="11"/>
  <c r="L322" i="11"/>
  <c r="L298" i="11"/>
  <c r="L274" i="11"/>
  <c r="L262" i="11"/>
  <c r="L250" i="11"/>
  <c r="L226" i="11"/>
  <c r="L214" i="11"/>
  <c r="L202" i="11"/>
  <c r="L190" i="11"/>
  <c r="L166" i="11"/>
  <c r="L154" i="11"/>
  <c r="L142" i="11"/>
  <c r="L130" i="11"/>
  <c r="L118" i="11"/>
  <c r="L94" i="11"/>
  <c r="L82" i="11"/>
  <c r="L70" i="11"/>
  <c r="L58" i="11"/>
  <c r="L46" i="11"/>
  <c r="L34" i="11"/>
  <c r="L22" i="11"/>
  <c r="L321" i="11"/>
  <c r="L309" i="11"/>
  <c r="L297" i="11"/>
  <c r="L285" i="11"/>
  <c r="L273" i="11"/>
  <c r="L261" i="11"/>
  <c r="L249" i="11"/>
  <c r="L237" i="11"/>
  <c r="L225" i="11"/>
  <c r="L213" i="11"/>
  <c r="L201" i="11"/>
  <c r="L189" i="11"/>
  <c r="L177" i="11"/>
  <c r="L165" i="11"/>
  <c r="L153" i="11"/>
  <c r="L141" i="11"/>
  <c r="L129" i="11"/>
  <c r="L117" i="11"/>
  <c r="L105" i="11"/>
  <c r="L93" i="11"/>
  <c r="L81" i="11"/>
  <c r="L69" i="11"/>
  <c r="L57" i="11"/>
  <c r="L45" i="11"/>
  <c r="L33" i="11"/>
  <c r="L21" i="11"/>
  <c r="L9" i="11"/>
  <c r="L314" i="11"/>
  <c r="L254" i="11"/>
  <c r="L194" i="11"/>
  <c r="L122" i="11"/>
  <c r="L62" i="11"/>
  <c r="L301" i="11"/>
  <c r="L73" i="11"/>
  <c r="L300" i="11"/>
  <c r="L276" i="11"/>
  <c r="L252" i="11"/>
  <c r="L228" i="11"/>
  <c r="L192" i="11"/>
  <c r="L144" i="11"/>
  <c r="L120" i="11"/>
  <c r="L96" i="11"/>
  <c r="L72" i="11"/>
  <c r="L36" i="11"/>
  <c r="L47" i="11"/>
  <c r="L320" i="11"/>
  <c r="L308" i="11"/>
  <c r="L296" i="11"/>
  <c r="L284" i="11"/>
  <c r="L272" i="11"/>
  <c r="L260" i="11"/>
  <c r="L248" i="11"/>
  <c r="L236" i="11"/>
  <c r="L224" i="11"/>
  <c r="L212" i="11"/>
  <c r="L200" i="11"/>
  <c r="L188" i="11"/>
  <c r="L176" i="11"/>
  <c r="L164" i="11"/>
  <c r="L152" i="11"/>
  <c r="L140" i="11"/>
  <c r="L128" i="11"/>
  <c r="L116" i="11"/>
  <c r="L104" i="11"/>
  <c r="L92" i="11"/>
  <c r="L80" i="11"/>
  <c r="L68" i="11"/>
  <c r="L56" i="11"/>
  <c r="L44" i="11"/>
  <c r="L32" i="11"/>
  <c r="L20" i="11"/>
  <c r="L8" i="11"/>
  <c r="L98" i="11"/>
  <c r="L307" i="11"/>
  <c r="L271" i="11"/>
  <c r="L235" i="11"/>
  <c r="L223" i="11"/>
  <c r="L187" i="11"/>
  <c r="L163" i="11"/>
  <c r="L139" i="11"/>
  <c r="L103" i="11"/>
  <c r="L79" i="11"/>
  <c r="L55" i="11"/>
  <c r="L31" i="11"/>
  <c r="L306" i="11"/>
  <c r="L294" i="11"/>
  <c r="L270" i="11"/>
  <c r="L258" i="11"/>
  <c r="L234" i="11"/>
  <c r="L222" i="11"/>
  <c r="L198" i="11"/>
  <c r="L186" i="11"/>
  <c r="L174" i="11"/>
  <c r="L138" i="11"/>
  <c r="L126" i="11"/>
  <c r="L114" i="11"/>
  <c r="L90" i="11"/>
  <c r="L78" i="11"/>
  <c r="L54" i="11"/>
  <c r="L42" i="11"/>
  <c r="L30" i="11"/>
  <c r="L6" i="11"/>
  <c r="L317" i="11"/>
  <c r="L305" i="11"/>
  <c r="L293" i="11"/>
  <c r="L281" i="11"/>
  <c r="L269" i="11"/>
  <c r="L257" i="11"/>
  <c r="L245" i="11"/>
  <c r="L233" i="11"/>
  <c r="L221" i="11"/>
  <c r="L209" i="11"/>
  <c r="L197" i="11"/>
  <c r="L185" i="11"/>
  <c r="L173" i="11"/>
  <c r="L161" i="11"/>
  <c r="L149" i="11"/>
  <c r="L137" i="11"/>
  <c r="L125" i="11"/>
  <c r="L113" i="11"/>
  <c r="L89" i="11"/>
  <c r="L77" i="11"/>
  <c r="L65" i="11"/>
  <c r="L53" i="11"/>
  <c r="L41" i="11"/>
  <c r="L29" i="11"/>
  <c r="L17" i="11"/>
  <c r="L5" i="11"/>
  <c r="L2" i="11"/>
  <c r="L218" i="11"/>
  <c r="L38" i="11"/>
  <c r="L295" i="11"/>
  <c r="L259" i="11"/>
  <c r="L199" i="11"/>
  <c r="L127" i="11"/>
  <c r="L7" i="11"/>
  <c r="L150" i="11"/>
  <c r="L292" i="11"/>
  <c r="L256" i="11"/>
  <c r="L232" i="11"/>
  <c r="L220" i="11"/>
  <c r="L196" i="11"/>
  <c r="L184" i="11"/>
  <c r="L172" i="11"/>
  <c r="L160" i="11"/>
  <c r="L148" i="11"/>
  <c r="L136" i="11"/>
  <c r="L124" i="11"/>
  <c r="L112" i="11"/>
  <c r="L100" i="11"/>
  <c r="L88" i="11"/>
  <c r="L76" i="11"/>
  <c r="L64" i="11"/>
  <c r="L52" i="11"/>
  <c r="L40" i="11"/>
  <c r="L28" i="11"/>
  <c r="L4" i="11"/>
  <c r="L182" i="11"/>
  <c r="L26" i="11"/>
  <c r="L319" i="11"/>
  <c r="L283" i="11"/>
  <c r="L247" i="11"/>
  <c r="L211" i="11"/>
  <c r="L175" i="11"/>
  <c r="L151" i="11"/>
  <c r="L115" i="11"/>
  <c r="L91" i="11"/>
  <c r="L67" i="11"/>
  <c r="L43" i="11"/>
  <c r="L19" i="11"/>
  <c r="L318" i="11"/>
  <c r="L282" i="11"/>
  <c r="L246" i="11"/>
  <c r="L210" i="11"/>
  <c r="L162" i="11"/>
  <c r="L102" i="11"/>
  <c r="L66" i="11"/>
  <c r="L18" i="11"/>
  <c r="L101" i="11"/>
  <c r="L316" i="11"/>
  <c r="L304" i="11"/>
  <c r="L280" i="11"/>
  <c r="L268" i="11"/>
  <c r="L244" i="11"/>
  <c r="L208" i="11"/>
  <c r="B30" i="22"/>
  <c r="N3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N16" i="39" s="1"/>
  <c r="N17" i="39" s="1"/>
  <c r="N18" i="39" s="1"/>
  <c r="N19" i="39" s="1"/>
  <c r="N20" i="39" s="1"/>
  <c r="N21" i="39" s="1"/>
  <c r="N22" i="39" s="1"/>
  <c r="N23" i="39" s="1"/>
  <c r="N24" i="39" s="1"/>
  <c r="N25" i="39" s="1"/>
  <c r="N26" i="39" s="1"/>
  <c r="N27" i="39" s="1"/>
  <c r="N28" i="39" s="1"/>
  <c r="N29" i="39" s="1"/>
  <c r="N30" i="39" s="1"/>
  <c r="N31" i="39" s="1"/>
  <c r="N32" i="39" s="1"/>
  <c r="N33" i="39" s="1"/>
  <c r="N34" i="39" s="1"/>
  <c r="N35" i="39" s="1"/>
  <c r="N36" i="39" s="1"/>
  <c r="N37" i="39" s="1"/>
  <c r="N38" i="39" s="1"/>
  <c r="N39" i="39" s="1"/>
  <c r="N40" i="39" s="1"/>
  <c r="N41" i="39" s="1"/>
  <c r="N42" i="39" s="1"/>
  <c r="N43" i="39" s="1"/>
  <c r="N44" i="39" s="1"/>
  <c r="S3" i="39"/>
  <c r="S4" i="39"/>
  <c r="S5" i="39"/>
  <c r="S6" i="39"/>
  <c r="S7" i="39"/>
  <c r="S8" i="39"/>
  <c r="S9" i="39"/>
  <c r="S10" i="39"/>
  <c r="S11" i="39"/>
  <c r="S12" i="39"/>
  <c r="S13" i="39"/>
  <c r="S14" i="39"/>
  <c r="S15" i="39"/>
  <c r="S16" i="39"/>
  <c r="S17" i="39"/>
  <c r="S18" i="39"/>
  <c r="S19" i="39"/>
  <c r="S20" i="39"/>
  <c r="S21" i="39"/>
  <c r="S22" i="39"/>
  <c r="S23" i="39"/>
  <c r="S24" i="39"/>
  <c r="S25" i="39"/>
  <c r="S26" i="39"/>
  <c r="S27" i="39"/>
  <c r="S28" i="39"/>
  <c r="S29" i="39"/>
  <c r="S30" i="39"/>
  <c r="S31" i="39"/>
  <c r="S32" i="39"/>
  <c r="S33" i="39"/>
  <c r="S34" i="39"/>
  <c r="S35" i="39"/>
  <c r="S36" i="39"/>
  <c r="S37" i="39"/>
  <c r="S38" i="39"/>
  <c r="S39" i="39"/>
  <c r="S40" i="39"/>
  <c r="S41" i="39"/>
  <c r="S42" i="39"/>
  <c r="S43" i="39"/>
  <c r="S44" i="39"/>
  <c r="S2" i="39"/>
  <c r="T3" i="39"/>
  <c r="T4" i="39"/>
  <c r="T5" i="39"/>
  <c r="T6" i="39"/>
  <c r="T7" i="39"/>
  <c r="T8" i="39"/>
  <c r="T9" i="39"/>
  <c r="T10" i="39"/>
  <c r="T11" i="39"/>
  <c r="T12" i="39"/>
  <c r="T13" i="39"/>
  <c r="T14" i="39"/>
  <c r="T15" i="39"/>
  <c r="T16" i="39"/>
  <c r="T17" i="39"/>
  <c r="T18" i="39"/>
  <c r="T19" i="39"/>
  <c r="T20" i="39"/>
  <c r="T21" i="39"/>
  <c r="T22" i="39"/>
  <c r="T23" i="39"/>
  <c r="T24" i="39"/>
  <c r="T25" i="39"/>
  <c r="T26" i="39"/>
  <c r="T27" i="39"/>
  <c r="T28" i="39"/>
  <c r="T29" i="39"/>
  <c r="T30" i="39"/>
  <c r="T31" i="39"/>
  <c r="T32" i="39"/>
  <c r="T33" i="39"/>
  <c r="T34" i="39"/>
  <c r="T35" i="39"/>
  <c r="T36" i="39"/>
  <c r="T37" i="39"/>
  <c r="T38" i="39"/>
  <c r="T39" i="39"/>
  <c r="T40" i="39"/>
  <c r="T41" i="39"/>
  <c r="T42" i="39"/>
  <c r="T43" i="39"/>
  <c r="T44" i="39"/>
  <c r="T2" i="39"/>
  <c r="Y24" i="38" l="1"/>
  <c r="B31" i="22"/>
  <c r="R44" i="39"/>
  <c r="Q44" i="39"/>
  <c r="R43" i="39"/>
  <c r="Q43" i="39"/>
  <c r="R42" i="39"/>
  <c r="Q42" i="39"/>
  <c r="R41" i="39"/>
  <c r="Q41" i="39"/>
  <c r="R40" i="39"/>
  <c r="Q40" i="39"/>
  <c r="R39" i="39"/>
  <c r="Q39" i="39"/>
  <c r="R38" i="39"/>
  <c r="Q38" i="39"/>
  <c r="R37" i="39"/>
  <c r="Q37" i="39"/>
  <c r="R36" i="39"/>
  <c r="Q36" i="39"/>
  <c r="R35" i="39"/>
  <c r="Q35" i="39"/>
  <c r="R34" i="39"/>
  <c r="Q34" i="39"/>
  <c r="R33" i="39"/>
  <c r="Q33" i="39"/>
  <c r="R32" i="39"/>
  <c r="Q32" i="39"/>
  <c r="R31" i="39"/>
  <c r="Q31" i="39"/>
  <c r="R30" i="39"/>
  <c r="Q30" i="39"/>
  <c r="R29" i="39"/>
  <c r="Q29" i="39"/>
  <c r="R28" i="39"/>
  <c r="Q28" i="39"/>
  <c r="R27" i="39"/>
  <c r="Q27" i="39"/>
  <c r="R26" i="39"/>
  <c r="Q26" i="39"/>
  <c r="R25" i="39"/>
  <c r="Q25" i="39"/>
  <c r="R24" i="39"/>
  <c r="Q24" i="39"/>
  <c r="R23" i="39"/>
  <c r="Q23" i="39"/>
  <c r="R22" i="39"/>
  <c r="Q22" i="39"/>
  <c r="R21" i="39"/>
  <c r="Q21" i="39"/>
  <c r="R20" i="39"/>
  <c r="Q20" i="39"/>
  <c r="R19" i="39"/>
  <c r="Q19" i="39"/>
  <c r="R18" i="39"/>
  <c r="Q18" i="39"/>
  <c r="R17" i="39"/>
  <c r="Q17" i="39"/>
  <c r="R16" i="39"/>
  <c r="Q16" i="39"/>
  <c r="R15" i="39"/>
  <c r="Q15" i="39"/>
  <c r="R14" i="39"/>
  <c r="Q14" i="39"/>
  <c r="R13" i="39"/>
  <c r="Q13" i="39"/>
  <c r="R12" i="39"/>
  <c r="Q12" i="39"/>
  <c r="R11" i="39"/>
  <c r="Q11" i="39"/>
  <c r="R10" i="39"/>
  <c r="Q10" i="39"/>
  <c r="R9" i="39"/>
  <c r="Q9" i="39"/>
  <c r="R8" i="39"/>
  <c r="Q8" i="39"/>
  <c r="R7" i="39"/>
  <c r="Q7" i="39"/>
  <c r="R6" i="39"/>
  <c r="Q6" i="39"/>
  <c r="R5" i="39"/>
  <c r="Q5" i="39"/>
  <c r="R4" i="39"/>
  <c r="Q4" i="39"/>
  <c r="R3" i="39"/>
  <c r="Q3" i="39"/>
  <c r="R2" i="39"/>
  <c r="Q2" i="39"/>
  <c r="B32" i="22" l="1"/>
  <c r="P3" i="38"/>
  <c r="L3" i="38" s="1"/>
  <c r="P2" i="38"/>
  <c r="L2" i="38" s="1"/>
  <c r="Q2" i="38"/>
  <c r="M2" i="38" s="1"/>
  <c r="D3" i="38"/>
  <c r="D4" i="38" s="1"/>
  <c r="K2" i="38"/>
  <c r="T2" i="38"/>
  <c r="U2" i="38"/>
  <c r="D5" i="38"/>
  <c r="U3" i="38"/>
  <c r="T3" i="38"/>
  <c r="S2" i="38"/>
  <c r="R2" i="38"/>
  <c r="B33" i="22" l="1"/>
  <c r="P4" i="38"/>
  <c r="L4" i="38" s="1"/>
  <c r="K3" i="38"/>
  <c r="Q3" i="38"/>
  <c r="M3" i="38" s="1"/>
  <c r="S3" i="38"/>
  <c r="R3" i="38"/>
  <c r="T4" i="38"/>
  <c r="U4" i="38"/>
  <c r="D6" i="38"/>
  <c r="B19" i="35"/>
  <c r="C19" i="35" s="1"/>
  <c r="D19" i="35" s="1"/>
  <c r="R18" i="35"/>
  <c r="Q18" i="35"/>
  <c r="P18" i="35"/>
  <c r="O18" i="35"/>
  <c r="K18" i="35"/>
  <c r="J18" i="35"/>
  <c r="I18" i="35"/>
  <c r="H18" i="35"/>
  <c r="G18" i="35"/>
  <c r="F18" i="35"/>
  <c r="E18" i="35"/>
  <c r="E19" i="35" s="1"/>
  <c r="F19" i="35" s="1"/>
  <c r="G19" i="35" s="1"/>
  <c r="H19" i="35" s="1"/>
  <c r="I19" i="35" s="1"/>
  <c r="J19" i="35" s="1"/>
  <c r="K19" i="35" s="1"/>
  <c r="L19" i="35" s="1"/>
  <c r="M19" i="35" s="1"/>
  <c r="N19" i="35" s="1"/>
  <c r="O19" i="35" s="1"/>
  <c r="P19" i="35" s="1"/>
  <c r="Q19" i="35" s="1"/>
  <c r="R19" i="35" s="1"/>
  <c r="B34" i="22" l="1"/>
  <c r="K4" i="38"/>
  <c r="Q4" i="38"/>
  <c r="M4" i="38" s="1"/>
  <c r="D7" i="38"/>
  <c r="P6" i="38"/>
  <c r="L6" i="38" s="1"/>
  <c r="T5" i="38"/>
  <c r="U5" i="38"/>
  <c r="S4" i="38"/>
  <c r="R4" i="38"/>
  <c r="Q314" i="25"/>
  <c r="R313" i="25"/>
  <c r="B35" i="22" l="1"/>
  <c r="P5" i="38"/>
  <c r="L5" i="38" s="1"/>
  <c r="K5" i="38"/>
  <c r="Q5" i="38"/>
  <c r="M5" i="38" s="1"/>
  <c r="D8" i="38"/>
  <c r="R5" i="38"/>
  <c r="S5" i="38"/>
  <c r="T6" i="38"/>
  <c r="U6" i="38"/>
  <c r="P7" i="38"/>
  <c r="L7" i="38" s="1"/>
  <c r="K6" i="38"/>
  <c r="Q313" i="25"/>
  <c r="R312" i="25"/>
  <c r="Y29" i="38" l="1"/>
  <c r="B36" i="22"/>
  <c r="Q6" i="38"/>
  <c r="M6" i="38" s="1"/>
  <c r="P8" i="38"/>
  <c r="L8" i="38" s="1"/>
  <c r="T7" i="38"/>
  <c r="U7" i="38"/>
  <c r="R6" i="38"/>
  <c r="S6" i="38"/>
  <c r="K7" i="38"/>
  <c r="D9" i="38"/>
  <c r="R311" i="25"/>
  <c r="Q312" i="25"/>
  <c r="B37" i="22" l="1"/>
  <c r="K8" i="38"/>
  <c r="Q7" i="38"/>
  <c r="M7" i="38" s="1"/>
  <c r="D10" i="38"/>
  <c r="S7" i="38"/>
  <c r="R7" i="38"/>
  <c r="U8" i="38"/>
  <c r="T8" i="38"/>
  <c r="P9" i="38"/>
  <c r="L9" i="38" s="1"/>
  <c r="R310" i="25"/>
  <c r="Q311" i="25"/>
  <c r="B38" i="22" l="1"/>
  <c r="Q8" i="38"/>
  <c r="M8" i="38" s="1"/>
  <c r="P10" i="38"/>
  <c r="L10" i="38" s="1"/>
  <c r="U9" i="38"/>
  <c r="T9" i="38"/>
  <c r="R8" i="38"/>
  <c r="S8" i="38"/>
  <c r="K9" i="38"/>
  <c r="D11" i="38"/>
  <c r="R309" i="25"/>
  <c r="Q310" i="25"/>
  <c r="B39" i="22" l="1"/>
  <c r="K10" i="38"/>
  <c r="Q9" i="38"/>
  <c r="M9" i="38" s="1"/>
  <c r="D12" i="38"/>
  <c r="S9" i="38"/>
  <c r="R9" i="38"/>
  <c r="T10" i="38"/>
  <c r="U10" i="38"/>
  <c r="P11" i="38"/>
  <c r="L11" i="38" s="1"/>
  <c r="R308" i="25"/>
  <c r="Q309" i="25"/>
  <c r="B40" i="22" l="1"/>
  <c r="Q10" i="38"/>
  <c r="M10" i="38" s="1"/>
  <c r="P12" i="38"/>
  <c r="L12" i="38" s="1"/>
  <c r="U11" i="38"/>
  <c r="T11" i="38"/>
  <c r="S10" i="38"/>
  <c r="R10" i="38"/>
  <c r="K11" i="38"/>
  <c r="D13" i="38"/>
  <c r="K12" i="38"/>
  <c r="R307" i="25"/>
  <c r="Q308" i="25"/>
  <c r="R6" i="3"/>
  <c r="T6" i="3" s="1"/>
  <c r="Q6" i="3"/>
  <c r="S6" i="3" s="1"/>
  <c r="F6" i="3"/>
  <c r="B41" i="22" l="1"/>
  <c r="Q11" i="38"/>
  <c r="M11" i="38" s="1"/>
  <c r="D14" i="38"/>
  <c r="S11" i="38"/>
  <c r="R11" i="38"/>
  <c r="U12" i="38"/>
  <c r="T12" i="38"/>
  <c r="R306" i="25"/>
  <c r="Q307" i="25"/>
  <c r="M6" i="3"/>
  <c r="H6" i="3"/>
  <c r="X19" i="16"/>
  <c r="Z19" i="16"/>
  <c r="AC19" i="16"/>
  <c r="AG19" i="16"/>
  <c r="AH19" i="16"/>
  <c r="AI19" i="16"/>
  <c r="X9" i="16"/>
  <c r="Z9" i="16"/>
  <c r="AC9" i="16"/>
  <c r="AD9" i="16"/>
  <c r="AG9" i="16"/>
  <c r="AH9" i="16"/>
  <c r="AI9" i="16"/>
  <c r="W19" i="16"/>
  <c r="W9" i="16"/>
  <c r="X2" i="16"/>
  <c r="Z2" i="16"/>
  <c r="AC2" i="16"/>
  <c r="AG2" i="16"/>
  <c r="AH2" i="16"/>
  <c r="AI2" i="16"/>
  <c r="W2" i="16"/>
  <c r="R3" i="4"/>
  <c r="S3" i="4"/>
  <c r="R4" i="4"/>
  <c r="S4" i="4"/>
  <c r="S2" i="4"/>
  <c r="R2" i="4"/>
  <c r="N3" i="4"/>
  <c r="N4" i="4"/>
  <c r="N2" i="4"/>
  <c r="D3" i="4"/>
  <c r="H3" i="4" s="1"/>
  <c r="D4" i="4"/>
  <c r="H4" i="4" s="1"/>
  <c r="G3" i="4"/>
  <c r="G4" i="4"/>
  <c r="G2" i="4"/>
  <c r="D2" i="4"/>
  <c r="H2" i="4" s="1"/>
  <c r="B42" i="22" l="1"/>
  <c r="K13" i="38"/>
  <c r="P13" i="38"/>
  <c r="L13" i="38" s="1"/>
  <c r="Q12" i="38"/>
  <c r="M12" i="38" s="1"/>
  <c r="P14" i="38"/>
  <c r="L14" i="38" s="1"/>
  <c r="T13" i="38"/>
  <c r="U13" i="38"/>
  <c r="S12" i="38"/>
  <c r="R12" i="38"/>
  <c r="D15" i="38"/>
  <c r="K14" i="38"/>
  <c r="R305" i="25"/>
  <c r="Q306" i="25"/>
  <c r="N2" i="6"/>
  <c r="N4" i="6"/>
  <c r="N3" i="6"/>
  <c r="D3" i="6"/>
  <c r="D4" i="6"/>
  <c r="D2" i="6"/>
  <c r="B43" i="22" l="1"/>
  <c r="B44" i="22"/>
  <c r="Q13" i="38"/>
  <c r="M13" i="38" s="1"/>
  <c r="D16" i="38"/>
  <c r="S13" i="38"/>
  <c r="R13" i="38"/>
  <c r="T14" i="38"/>
  <c r="U14" i="38"/>
  <c r="P15" i="38"/>
  <c r="L15" i="38" s="1"/>
  <c r="R304" i="25"/>
  <c r="Q305" i="25"/>
  <c r="E261" i="25"/>
  <c r="E260" i="25" s="1"/>
  <c r="E259" i="25" s="1"/>
  <c r="E258" i="25" s="1"/>
  <c r="E257" i="25" s="1"/>
  <c r="E256" i="25" s="1"/>
  <c r="E255" i="25" s="1"/>
  <c r="E254" i="25" s="1"/>
  <c r="E253" i="25" s="1"/>
  <c r="E252" i="25" s="1"/>
  <c r="E251" i="25" s="1"/>
  <c r="E250" i="25" s="1"/>
  <c r="E249" i="25" s="1"/>
  <c r="E248" i="25" s="1"/>
  <c r="E247" i="25" s="1"/>
  <c r="E246" i="25" s="1"/>
  <c r="E245" i="25" s="1"/>
  <c r="E244" i="25" s="1"/>
  <c r="E243" i="25" s="1"/>
  <c r="E242" i="25" s="1"/>
  <c r="E241" i="25" s="1"/>
  <c r="E240" i="25" s="1"/>
  <c r="E239" i="25" s="1"/>
  <c r="E238" i="25" s="1"/>
  <c r="E237" i="25" s="1"/>
  <c r="E236" i="25" s="1"/>
  <c r="E235" i="25" s="1"/>
  <c r="E234" i="25" s="1"/>
  <c r="E233" i="25" s="1"/>
  <c r="E232" i="25" s="1"/>
  <c r="E231" i="25" s="1"/>
  <c r="E230" i="25" s="1"/>
  <c r="E229" i="25" s="1"/>
  <c r="E228" i="25" s="1"/>
  <c r="E227" i="25" s="1"/>
  <c r="E226" i="25" s="1"/>
  <c r="E225" i="25" s="1"/>
  <c r="E224" i="25" s="1"/>
  <c r="E223" i="25" s="1"/>
  <c r="E222" i="25" s="1"/>
  <c r="E221" i="25" s="1"/>
  <c r="E220" i="25" s="1"/>
  <c r="E219" i="25" s="1"/>
  <c r="E218" i="25" s="1"/>
  <c r="E217" i="25" s="1"/>
  <c r="E216" i="25" s="1"/>
  <c r="E215" i="25" s="1"/>
  <c r="E214" i="25" s="1"/>
  <c r="E213" i="25" s="1"/>
  <c r="E212" i="25" s="1"/>
  <c r="E211" i="25" s="1"/>
  <c r="E210" i="25" s="1"/>
  <c r="E209" i="25" s="1"/>
  <c r="E208" i="25" s="1"/>
  <c r="E207" i="25" s="1"/>
  <c r="E206" i="25" s="1"/>
  <c r="E205" i="25" s="1"/>
  <c r="E204" i="25" s="1"/>
  <c r="E203" i="25" s="1"/>
  <c r="I233" i="25"/>
  <c r="H251" i="25"/>
  <c r="H250" i="25" s="1"/>
  <c r="H249" i="25" s="1"/>
  <c r="H248" i="25" s="1"/>
  <c r="H247" i="25" s="1"/>
  <c r="H246" i="25" s="1"/>
  <c r="H245" i="25" s="1"/>
  <c r="H244" i="25" s="1"/>
  <c r="H243" i="25" s="1"/>
  <c r="H242" i="25" s="1"/>
  <c r="H241" i="25" s="1"/>
  <c r="H240" i="25" s="1"/>
  <c r="H239" i="25" s="1"/>
  <c r="H238" i="25" s="1"/>
  <c r="H237" i="25" s="1"/>
  <c r="H236" i="25" s="1"/>
  <c r="H235" i="25" s="1"/>
  <c r="H234" i="25" s="1"/>
  <c r="H233" i="25" s="1"/>
  <c r="H232" i="25" s="1"/>
  <c r="H231" i="25" s="1"/>
  <c r="H230" i="25" s="1"/>
  <c r="H229" i="25" s="1"/>
  <c r="H228" i="25" s="1"/>
  <c r="H227" i="25" s="1"/>
  <c r="H226" i="25" s="1"/>
  <c r="H225" i="25" s="1"/>
  <c r="H224" i="25" s="1"/>
  <c r="H223" i="25" s="1"/>
  <c r="H222" i="25" s="1"/>
  <c r="H221" i="25" s="1"/>
  <c r="H220" i="25" s="1"/>
  <c r="H219" i="25" s="1"/>
  <c r="H218" i="25" s="1"/>
  <c r="H217" i="25" s="1"/>
  <c r="H216" i="25" s="1"/>
  <c r="H215" i="25" s="1"/>
  <c r="H214" i="25" s="1"/>
  <c r="H213" i="25" s="1"/>
  <c r="H212" i="25" s="1"/>
  <c r="H211" i="25" s="1"/>
  <c r="H210" i="25" s="1"/>
  <c r="H209" i="25" s="1"/>
  <c r="H208" i="25" s="1"/>
  <c r="H207" i="25" s="1"/>
  <c r="H206" i="25" s="1"/>
  <c r="H205" i="25" s="1"/>
  <c r="H204" i="25" s="1"/>
  <c r="H203" i="25" s="1"/>
  <c r="F273" i="25"/>
  <c r="I234" i="25"/>
  <c r="G232" i="25"/>
  <c r="G231" i="25" s="1"/>
  <c r="C2" i="32"/>
  <c r="G2" i="32"/>
  <c r="H2" i="32"/>
  <c r="J2" i="32"/>
  <c r="K2" i="32" s="1"/>
  <c r="L2" i="32" s="1"/>
  <c r="M2" i="32"/>
  <c r="N2" i="32"/>
  <c r="Q2" i="32"/>
  <c r="R2" i="32"/>
  <c r="S2" i="32"/>
  <c r="T2" i="32"/>
  <c r="B2" i="32"/>
  <c r="F274" i="25"/>
  <c r="I301" i="25" l="1"/>
  <c r="I232" i="25"/>
  <c r="Q14" i="38"/>
  <c r="M14" i="38" s="1"/>
  <c r="G230" i="25"/>
  <c r="I231" i="25"/>
  <c r="I284" i="25"/>
  <c r="I260" i="25"/>
  <c r="I236" i="25"/>
  <c r="I237" i="25"/>
  <c r="I283" i="25"/>
  <c r="I279" i="25"/>
  <c r="I252" i="25"/>
  <c r="I255" i="25"/>
  <c r="I256" i="25"/>
  <c r="I253" i="25"/>
  <c r="I285" i="25"/>
  <c r="I280" i="25"/>
  <c r="I278" i="25"/>
  <c r="I299" i="25"/>
  <c r="I250" i="25"/>
  <c r="I247" i="25"/>
  <c r="I261" i="25"/>
  <c r="I235" i="25"/>
  <c r="I245" i="25"/>
  <c r="I297" i="25"/>
  <c r="I296" i="25"/>
  <c r="I267" i="25"/>
  <c r="I243" i="25"/>
  <c r="I257" i="25"/>
  <c r="I290" i="25"/>
  <c r="I266" i="25"/>
  <c r="I242" i="25"/>
  <c r="I282" i="25"/>
  <c r="I300" i="25"/>
  <c r="I275" i="25"/>
  <c r="I298" i="25"/>
  <c r="I295" i="25"/>
  <c r="I294" i="25"/>
  <c r="I269" i="25"/>
  <c r="I289" i="25"/>
  <c r="I265" i="25"/>
  <c r="I241" i="25"/>
  <c r="I271" i="25"/>
  <c r="I268" i="25"/>
  <c r="I288" i="25"/>
  <c r="I264" i="25"/>
  <c r="I240" i="25"/>
  <c r="I259" i="25"/>
  <c r="I254" i="25"/>
  <c r="I249" i="25"/>
  <c r="I291" i="25"/>
  <c r="I287" i="25"/>
  <c r="I263" i="25"/>
  <c r="I239" i="25"/>
  <c r="I258" i="25"/>
  <c r="I277" i="25"/>
  <c r="I273" i="25"/>
  <c r="I248" i="25"/>
  <c r="I246" i="25"/>
  <c r="I292" i="25"/>
  <c r="I286" i="25"/>
  <c r="I262" i="25"/>
  <c r="I238" i="25"/>
  <c r="U15" i="38"/>
  <c r="T15" i="38"/>
  <c r="R14" i="38"/>
  <c r="S14" i="38"/>
  <c r="K15" i="38"/>
  <c r="D17" i="38"/>
  <c r="R303" i="25"/>
  <c r="R303" i="11" s="1"/>
  <c r="Q304" i="25"/>
  <c r="Q304" i="11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P3" i="11"/>
  <c r="S3" i="11"/>
  <c r="T3" i="11"/>
  <c r="P4" i="11"/>
  <c r="S4" i="11"/>
  <c r="T4" i="11"/>
  <c r="P5" i="11"/>
  <c r="S5" i="11"/>
  <c r="T5" i="11"/>
  <c r="P6" i="11"/>
  <c r="S6" i="11"/>
  <c r="T6" i="11"/>
  <c r="P7" i="11"/>
  <c r="S7" i="11"/>
  <c r="T7" i="11"/>
  <c r="P8" i="11"/>
  <c r="S8" i="11"/>
  <c r="T8" i="11"/>
  <c r="P9" i="11"/>
  <c r="S9" i="11"/>
  <c r="T9" i="11"/>
  <c r="P10" i="11"/>
  <c r="S10" i="11"/>
  <c r="T10" i="11"/>
  <c r="P11" i="11"/>
  <c r="S11" i="11"/>
  <c r="T11" i="11"/>
  <c r="P12" i="11"/>
  <c r="S12" i="11"/>
  <c r="T12" i="11"/>
  <c r="P13" i="11"/>
  <c r="S13" i="11"/>
  <c r="T13" i="11"/>
  <c r="P14" i="11"/>
  <c r="S14" i="11"/>
  <c r="T14" i="11"/>
  <c r="P15" i="11"/>
  <c r="S15" i="11"/>
  <c r="T15" i="11"/>
  <c r="P16" i="11"/>
  <c r="S16" i="11"/>
  <c r="T16" i="11"/>
  <c r="P17" i="11"/>
  <c r="S17" i="11"/>
  <c r="T17" i="11"/>
  <c r="P18" i="11"/>
  <c r="S18" i="11"/>
  <c r="T18" i="11"/>
  <c r="P19" i="11"/>
  <c r="S19" i="11"/>
  <c r="T19" i="11"/>
  <c r="P20" i="11"/>
  <c r="S20" i="11"/>
  <c r="T20" i="11"/>
  <c r="P21" i="11"/>
  <c r="S21" i="11"/>
  <c r="T21" i="11"/>
  <c r="P22" i="11"/>
  <c r="S22" i="11"/>
  <c r="T22" i="11"/>
  <c r="P23" i="11"/>
  <c r="S23" i="11"/>
  <c r="T23" i="11"/>
  <c r="P24" i="11"/>
  <c r="S24" i="11"/>
  <c r="T24" i="11"/>
  <c r="P25" i="11"/>
  <c r="S25" i="11"/>
  <c r="T25" i="11"/>
  <c r="P26" i="11"/>
  <c r="S26" i="11"/>
  <c r="T26" i="11"/>
  <c r="P27" i="11"/>
  <c r="S27" i="11"/>
  <c r="T27" i="11"/>
  <c r="P28" i="11"/>
  <c r="S28" i="11"/>
  <c r="T28" i="11"/>
  <c r="P29" i="11"/>
  <c r="S29" i="11"/>
  <c r="T29" i="11"/>
  <c r="P30" i="11"/>
  <c r="S30" i="11"/>
  <c r="T30" i="11"/>
  <c r="P31" i="11"/>
  <c r="S31" i="11"/>
  <c r="T31" i="11"/>
  <c r="P32" i="11"/>
  <c r="S32" i="11"/>
  <c r="T32" i="11"/>
  <c r="P33" i="11"/>
  <c r="S33" i="11"/>
  <c r="T33" i="11"/>
  <c r="P34" i="11"/>
  <c r="S34" i="11"/>
  <c r="T34" i="11"/>
  <c r="P35" i="11"/>
  <c r="S35" i="11"/>
  <c r="T35" i="11"/>
  <c r="P36" i="11"/>
  <c r="S36" i="11"/>
  <c r="T36" i="11"/>
  <c r="P37" i="11"/>
  <c r="S37" i="11"/>
  <c r="T37" i="11"/>
  <c r="P38" i="11"/>
  <c r="S38" i="11"/>
  <c r="T38" i="11"/>
  <c r="P39" i="11"/>
  <c r="S39" i="11"/>
  <c r="T39" i="11"/>
  <c r="P40" i="11"/>
  <c r="S40" i="11"/>
  <c r="T40" i="11"/>
  <c r="P41" i="11"/>
  <c r="S41" i="11"/>
  <c r="T41" i="11"/>
  <c r="P42" i="11"/>
  <c r="S42" i="11"/>
  <c r="T42" i="11"/>
  <c r="P43" i="11"/>
  <c r="S43" i="11"/>
  <c r="T43" i="11"/>
  <c r="P44" i="11"/>
  <c r="S44" i="11"/>
  <c r="T44" i="11"/>
  <c r="P45" i="11"/>
  <c r="S45" i="11"/>
  <c r="T45" i="11"/>
  <c r="P46" i="11"/>
  <c r="S46" i="11"/>
  <c r="T46" i="11"/>
  <c r="P47" i="11"/>
  <c r="S47" i="11"/>
  <c r="T47" i="11"/>
  <c r="P48" i="11"/>
  <c r="S48" i="11"/>
  <c r="T48" i="11"/>
  <c r="P49" i="11"/>
  <c r="S49" i="11"/>
  <c r="T49" i="11"/>
  <c r="P50" i="11"/>
  <c r="S50" i="11"/>
  <c r="T50" i="11"/>
  <c r="P51" i="11"/>
  <c r="S51" i="11"/>
  <c r="T51" i="11"/>
  <c r="P52" i="11"/>
  <c r="S52" i="11"/>
  <c r="T52" i="11"/>
  <c r="P53" i="11"/>
  <c r="S53" i="11"/>
  <c r="T53" i="11"/>
  <c r="P54" i="11"/>
  <c r="S54" i="11"/>
  <c r="T54" i="11"/>
  <c r="P55" i="11"/>
  <c r="S55" i="11"/>
  <c r="T55" i="11"/>
  <c r="P56" i="11"/>
  <c r="S56" i="11"/>
  <c r="T56" i="11"/>
  <c r="P57" i="11"/>
  <c r="S57" i="11"/>
  <c r="T57" i="11"/>
  <c r="P58" i="11"/>
  <c r="S58" i="11"/>
  <c r="T58" i="11"/>
  <c r="P59" i="11"/>
  <c r="S59" i="11"/>
  <c r="T59" i="11"/>
  <c r="P60" i="11"/>
  <c r="S60" i="11"/>
  <c r="T60" i="11"/>
  <c r="P61" i="11"/>
  <c r="S61" i="11"/>
  <c r="T61" i="11"/>
  <c r="P62" i="11"/>
  <c r="S62" i="11"/>
  <c r="T62" i="11"/>
  <c r="P63" i="11"/>
  <c r="S63" i="11"/>
  <c r="T63" i="11"/>
  <c r="P64" i="11"/>
  <c r="S64" i="11"/>
  <c r="T64" i="11"/>
  <c r="P65" i="11"/>
  <c r="S65" i="11"/>
  <c r="T65" i="11"/>
  <c r="P66" i="11"/>
  <c r="S66" i="11"/>
  <c r="T66" i="11"/>
  <c r="P67" i="11"/>
  <c r="S67" i="11"/>
  <c r="T67" i="11"/>
  <c r="P68" i="11"/>
  <c r="S68" i="11"/>
  <c r="T68" i="11"/>
  <c r="P69" i="11"/>
  <c r="S69" i="11"/>
  <c r="T69" i="11"/>
  <c r="P70" i="11"/>
  <c r="S70" i="11"/>
  <c r="T70" i="11"/>
  <c r="P71" i="11"/>
  <c r="S71" i="11"/>
  <c r="T71" i="11"/>
  <c r="P72" i="11"/>
  <c r="S72" i="11"/>
  <c r="T72" i="11"/>
  <c r="P73" i="11"/>
  <c r="S73" i="11"/>
  <c r="T73" i="11"/>
  <c r="P74" i="11"/>
  <c r="S74" i="11"/>
  <c r="T74" i="11"/>
  <c r="P75" i="11"/>
  <c r="S75" i="11"/>
  <c r="T75" i="11"/>
  <c r="P76" i="11"/>
  <c r="S76" i="11"/>
  <c r="T76" i="11"/>
  <c r="P77" i="11"/>
  <c r="S77" i="11"/>
  <c r="T77" i="11"/>
  <c r="P78" i="11"/>
  <c r="S78" i="11"/>
  <c r="T78" i="11"/>
  <c r="P79" i="11"/>
  <c r="S79" i="11"/>
  <c r="T79" i="11"/>
  <c r="P80" i="11"/>
  <c r="S80" i="11"/>
  <c r="T80" i="11"/>
  <c r="P81" i="11"/>
  <c r="S81" i="11"/>
  <c r="T81" i="11"/>
  <c r="P82" i="11"/>
  <c r="S82" i="11"/>
  <c r="T82" i="11"/>
  <c r="P83" i="11"/>
  <c r="S83" i="11"/>
  <c r="T83" i="11"/>
  <c r="P84" i="11"/>
  <c r="S84" i="11"/>
  <c r="T84" i="11"/>
  <c r="P85" i="11"/>
  <c r="S85" i="11"/>
  <c r="T85" i="11"/>
  <c r="P86" i="11"/>
  <c r="S86" i="11"/>
  <c r="T86" i="11"/>
  <c r="P87" i="11"/>
  <c r="S87" i="11"/>
  <c r="T87" i="11"/>
  <c r="P88" i="11"/>
  <c r="S88" i="11"/>
  <c r="T88" i="11"/>
  <c r="P89" i="11"/>
  <c r="S89" i="11"/>
  <c r="T89" i="11"/>
  <c r="P90" i="11"/>
  <c r="S90" i="11"/>
  <c r="T90" i="11"/>
  <c r="P91" i="11"/>
  <c r="S91" i="11"/>
  <c r="T91" i="11"/>
  <c r="P92" i="11"/>
  <c r="S92" i="11"/>
  <c r="T92" i="11"/>
  <c r="P93" i="11"/>
  <c r="S93" i="11"/>
  <c r="T93" i="11"/>
  <c r="P94" i="11"/>
  <c r="S94" i="11"/>
  <c r="T94" i="11"/>
  <c r="P95" i="11"/>
  <c r="S95" i="11"/>
  <c r="T95" i="11"/>
  <c r="P96" i="11"/>
  <c r="S96" i="11"/>
  <c r="T96" i="11"/>
  <c r="P97" i="11"/>
  <c r="S97" i="11"/>
  <c r="T97" i="11"/>
  <c r="P98" i="11"/>
  <c r="S98" i="11"/>
  <c r="T98" i="11"/>
  <c r="P99" i="11"/>
  <c r="S99" i="11"/>
  <c r="T99" i="11"/>
  <c r="P100" i="11"/>
  <c r="S100" i="11"/>
  <c r="T100" i="11"/>
  <c r="P101" i="11"/>
  <c r="S101" i="11"/>
  <c r="T101" i="11"/>
  <c r="P102" i="11"/>
  <c r="S102" i="11"/>
  <c r="T102" i="11"/>
  <c r="P103" i="11"/>
  <c r="S103" i="11"/>
  <c r="T103" i="11"/>
  <c r="P104" i="11"/>
  <c r="S104" i="11"/>
  <c r="T104" i="11"/>
  <c r="P105" i="11"/>
  <c r="S105" i="11"/>
  <c r="T105" i="11"/>
  <c r="P106" i="11"/>
  <c r="S106" i="11"/>
  <c r="T106" i="11"/>
  <c r="P107" i="11"/>
  <c r="S107" i="11"/>
  <c r="T107" i="11"/>
  <c r="P108" i="11"/>
  <c r="S108" i="11"/>
  <c r="T108" i="11"/>
  <c r="P109" i="11"/>
  <c r="S109" i="11"/>
  <c r="T109" i="11"/>
  <c r="P110" i="11"/>
  <c r="S110" i="11"/>
  <c r="T110" i="11"/>
  <c r="P111" i="11"/>
  <c r="S111" i="11"/>
  <c r="T111" i="11"/>
  <c r="P112" i="11"/>
  <c r="S112" i="11"/>
  <c r="T112" i="11"/>
  <c r="P113" i="11"/>
  <c r="S113" i="11"/>
  <c r="T113" i="11"/>
  <c r="P114" i="11"/>
  <c r="S114" i="11"/>
  <c r="T114" i="11"/>
  <c r="P115" i="11"/>
  <c r="S115" i="11"/>
  <c r="T115" i="11"/>
  <c r="P116" i="11"/>
  <c r="S116" i="11"/>
  <c r="T116" i="11"/>
  <c r="P117" i="11"/>
  <c r="S117" i="11"/>
  <c r="T117" i="11"/>
  <c r="P118" i="11"/>
  <c r="S118" i="11"/>
  <c r="T118" i="11"/>
  <c r="P119" i="11"/>
  <c r="S119" i="11"/>
  <c r="T119" i="11"/>
  <c r="P120" i="11"/>
  <c r="S120" i="11"/>
  <c r="T120" i="11"/>
  <c r="P121" i="11"/>
  <c r="S121" i="11"/>
  <c r="T121" i="11"/>
  <c r="P122" i="11"/>
  <c r="S122" i="11"/>
  <c r="T122" i="11"/>
  <c r="P123" i="11"/>
  <c r="S123" i="11"/>
  <c r="T123" i="11"/>
  <c r="P124" i="11"/>
  <c r="S124" i="11"/>
  <c r="T124" i="11"/>
  <c r="P125" i="11"/>
  <c r="S125" i="11"/>
  <c r="T125" i="11"/>
  <c r="P126" i="11"/>
  <c r="S126" i="11"/>
  <c r="T126" i="11"/>
  <c r="P127" i="11"/>
  <c r="S127" i="11"/>
  <c r="T127" i="11"/>
  <c r="P128" i="11"/>
  <c r="S128" i="11"/>
  <c r="T128" i="11"/>
  <c r="P129" i="11"/>
  <c r="S129" i="11"/>
  <c r="T129" i="11"/>
  <c r="P130" i="11"/>
  <c r="S130" i="11"/>
  <c r="T130" i="11"/>
  <c r="P131" i="11"/>
  <c r="S131" i="11"/>
  <c r="T131" i="11"/>
  <c r="P132" i="11"/>
  <c r="S132" i="11"/>
  <c r="T132" i="11"/>
  <c r="P133" i="11"/>
  <c r="S133" i="11"/>
  <c r="T133" i="11"/>
  <c r="P134" i="11"/>
  <c r="S134" i="11"/>
  <c r="T134" i="11"/>
  <c r="P135" i="11"/>
  <c r="S135" i="11"/>
  <c r="T135" i="11"/>
  <c r="P136" i="11"/>
  <c r="S136" i="11"/>
  <c r="T136" i="11"/>
  <c r="P137" i="11"/>
  <c r="S137" i="11"/>
  <c r="T137" i="11"/>
  <c r="P138" i="11"/>
  <c r="S138" i="11"/>
  <c r="T138" i="11"/>
  <c r="P139" i="11"/>
  <c r="S139" i="11"/>
  <c r="T139" i="11"/>
  <c r="P140" i="11"/>
  <c r="S140" i="11"/>
  <c r="T140" i="11"/>
  <c r="P141" i="11"/>
  <c r="S141" i="11"/>
  <c r="T141" i="11"/>
  <c r="P142" i="11"/>
  <c r="S142" i="11"/>
  <c r="T142" i="11"/>
  <c r="P143" i="11"/>
  <c r="S143" i="11"/>
  <c r="T143" i="11"/>
  <c r="P144" i="11"/>
  <c r="S144" i="11"/>
  <c r="T144" i="11"/>
  <c r="P145" i="11"/>
  <c r="S145" i="11"/>
  <c r="T145" i="11"/>
  <c r="P146" i="11"/>
  <c r="S146" i="11"/>
  <c r="T146" i="11"/>
  <c r="P147" i="11"/>
  <c r="S147" i="11"/>
  <c r="T147" i="11"/>
  <c r="P148" i="11"/>
  <c r="S148" i="11"/>
  <c r="T148" i="11"/>
  <c r="P149" i="11"/>
  <c r="S149" i="11"/>
  <c r="T149" i="11"/>
  <c r="P150" i="11"/>
  <c r="S150" i="11"/>
  <c r="T150" i="11"/>
  <c r="P151" i="11"/>
  <c r="S151" i="11"/>
  <c r="T151" i="11"/>
  <c r="P152" i="11"/>
  <c r="S152" i="11"/>
  <c r="T152" i="11"/>
  <c r="P153" i="11"/>
  <c r="S153" i="11"/>
  <c r="T153" i="11"/>
  <c r="P154" i="11"/>
  <c r="S154" i="11"/>
  <c r="T154" i="11"/>
  <c r="P155" i="11"/>
  <c r="S155" i="11"/>
  <c r="T155" i="11"/>
  <c r="P156" i="11"/>
  <c r="S156" i="11"/>
  <c r="T156" i="11"/>
  <c r="P157" i="11"/>
  <c r="S157" i="11"/>
  <c r="T157" i="11"/>
  <c r="P158" i="11"/>
  <c r="S158" i="11"/>
  <c r="T158" i="11"/>
  <c r="P159" i="11"/>
  <c r="S159" i="11"/>
  <c r="T159" i="11"/>
  <c r="P160" i="11"/>
  <c r="S160" i="11"/>
  <c r="T160" i="11"/>
  <c r="P161" i="11"/>
  <c r="S161" i="11"/>
  <c r="T161" i="11"/>
  <c r="P162" i="11"/>
  <c r="S162" i="11"/>
  <c r="T162" i="11"/>
  <c r="P163" i="11"/>
  <c r="S163" i="11"/>
  <c r="T163" i="11"/>
  <c r="P164" i="11"/>
  <c r="S164" i="11"/>
  <c r="T164" i="11"/>
  <c r="P165" i="11"/>
  <c r="S165" i="11"/>
  <c r="T165" i="11"/>
  <c r="P166" i="11"/>
  <c r="S166" i="11"/>
  <c r="T166" i="11"/>
  <c r="P167" i="11"/>
  <c r="S167" i="11"/>
  <c r="T167" i="11"/>
  <c r="P168" i="11"/>
  <c r="S168" i="11"/>
  <c r="T168" i="11"/>
  <c r="P169" i="11"/>
  <c r="S169" i="11"/>
  <c r="T169" i="11"/>
  <c r="P170" i="11"/>
  <c r="S170" i="11"/>
  <c r="T170" i="11"/>
  <c r="P171" i="11"/>
  <c r="S171" i="11"/>
  <c r="T171" i="11"/>
  <c r="P172" i="11"/>
  <c r="S172" i="11"/>
  <c r="T172" i="11"/>
  <c r="P173" i="11"/>
  <c r="S173" i="11"/>
  <c r="T173" i="11"/>
  <c r="P174" i="11"/>
  <c r="S174" i="11"/>
  <c r="T174" i="11"/>
  <c r="P175" i="11"/>
  <c r="S175" i="11"/>
  <c r="T175" i="11"/>
  <c r="P176" i="11"/>
  <c r="S176" i="11"/>
  <c r="T176" i="11"/>
  <c r="P177" i="11"/>
  <c r="S177" i="11"/>
  <c r="T177" i="11"/>
  <c r="P178" i="11"/>
  <c r="S178" i="11"/>
  <c r="T178" i="11"/>
  <c r="P179" i="11"/>
  <c r="S179" i="11"/>
  <c r="T179" i="11"/>
  <c r="P180" i="11"/>
  <c r="S180" i="11"/>
  <c r="T180" i="11"/>
  <c r="P181" i="11"/>
  <c r="S181" i="11"/>
  <c r="T181" i="11"/>
  <c r="P182" i="11"/>
  <c r="S182" i="11"/>
  <c r="T182" i="11"/>
  <c r="P183" i="11"/>
  <c r="S183" i="11"/>
  <c r="T183" i="11"/>
  <c r="P184" i="11"/>
  <c r="S184" i="11"/>
  <c r="T184" i="11"/>
  <c r="P185" i="11"/>
  <c r="S185" i="11"/>
  <c r="T185" i="11"/>
  <c r="P186" i="11"/>
  <c r="S186" i="11"/>
  <c r="T186" i="11"/>
  <c r="P187" i="11"/>
  <c r="S187" i="11"/>
  <c r="T187" i="11"/>
  <c r="P188" i="11"/>
  <c r="S188" i="11"/>
  <c r="T188" i="11"/>
  <c r="P189" i="11"/>
  <c r="S189" i="11"/>
  <c r="T189" i="11"/>
  <c r="P190" i="11"/>
  <c r="S190" i="11"/>
  <c r="T190" i="11"/>
  <c r="P191" i="11"/>
  <c r="S191" i="11"/>
  <c r="T191" i="11"/>
  <c r="P192" i="11"/>
  <c r="S192" i="11"/>
  <c r="T192" i="11"/>
  <c r="P193" i="11"/>
  <c r="S193" i="11"/>
  <c r="T193" i="11"/>
  <c r="P194" i="11"/>
  <c r="S194" i="11"/>
  <c r="T194" i="11"/>
  <c r="P195" i="11"/>
  <c r="S195" i="11"/>
  <c r="T195" i="11"/>
  <c r="P196" i="11"/>
  <c r="S196" i="11"/>
  <c r="T196" i="11"/>
  <c r="P197" i="11"/>
  <c r="S197" i="11"/>
  <c r="T197" i="11"/>
  <c r="P198" i="11"/>
  <c r="S198" i="11"/>
  <c r="T198" i="11"/>
  <c r="P199" i="11"/>
  <c r="S199" i="11"/>
  <c r="T199" i="11"/>
  <c r="P200" i="11"/>
  <c r="S200" i="11"/>
  <c r="T200" i="11"/>
  <c r="P201" i="11"/>
  <c r="S201" i="11"/>
  <c r="T201" i="11"/>
  <c r="P202" i="11"/>
  <c r="S202" i="11"/>
  <c r="T202" i="11"/>
  <c r="P203" i="11"/>
  <c r="S203" i="11"/>
  <c r="T203" i="11"/>
  <c r="P204" i="11"/>
  <c r="S204" i="11"/>
  <c r="T204" i="11"/>
  <c r="P205" i="11"/>
  <c r="S205" i="11"/>
  <c r="T205" i="11"/>
  <c r="P206" i="11"/>
  <c r="S206" i="11"/>
  <c r="T206" i="11"/>
  <c r="P207" i="11"/>
  <c r="S207" i="11"/>
  <c r="T207" i="11"/>
  <c r="P208" i="11"/>
  <c r="S208" i="11"/>
  <c r="T208" i="11"/>
  <c r="P209" i="11"/>
  <c r="S209" i="11"/>
  <c r="T209" i="11"/>
  <c r="P210" i="11"/>
  <c r="S210" i="11"/>
  <c r="T210" i="11"/>
  <c r="P211" i="11"/>
  <c r="S211" i="11"/>
  <c r="T211" i="11"/>
  <c r="P212" i="11"/>
  <c r="S212" i="11"/>
  <c r="T212" i="11"/>
  <c r="P213" i="11"/>
  <c r="S213" i="11"/>
  <c r="T213" i="11"/>
  <c r="P214" i="11"/>
  <c r="S214" i="11"/>
  <c r="T214" i="11"/>
  <c r="P215" i="11"/>
  <c r="S215" i="11"/>
  <c r="T215" i="11"/>
  <c r="P216" i="11"/>
  <c r="S216" i="11"/>
  <c r="T216" i="11"/>
  <c r="P217" i="11"/>
  <c r="S217" i="11"/>
  <c r="T217" i="11"/>
  <c r="P218" i="11"/>
  <c r="S218" i="11"/>
  <c r="T218" i="11"/>
  <c r="P219" i="11"/>
  <c r="S219" i="11"/>
  <c r="T219" i="11"/>
  <c r="P220" i="11"/>
  <c r="S220" i="11"/>
  <c r="T220" i="11"/>
  <c r="P221" i="11"/>
  <c r="S221" i="11"/>
  <c r="T221" i="11"/>
  <c r="P222" i="11"/>
  <c r="S222" i="11"/>
  <c r="T222" i="11"/>
  <c r="P223" i="11"/>
  <c r="S223" i="11"/>
  <c r="T223" i="11"/>
  <c r="P224" i="11"/>
  <c r="S224" i="11"/>
  <c r="T224" i="11"/>
  <c r="P225" i="11"/>
  <c r="S225" i="11"/>
  <c r="T225" i="11"/>
  <c r="P226" i="11"/>
  <c r="S226" i="11"/>
  <c r="T226" i="11"/>
  <c r="P227" i="11"/>
  <c r="S227" i="11"/>
  <c r="T227" i="11"/>
  <c r="P228" i="11"/>
  <c r="S228" i="11"/>
  <c r="T228" i="11"/>
  <c r="P229" i="11"/>
  <c r="S229" i="11"/>
  <c r="T229" i="11"/>
  <c r="P230" i="11"/>
  <c r="S230" i="11"/>
  <c r="T230" i="11"/>
  <c r="P231" i="11"/>
  <c r="S231" i="11"/>
  <c r="T231" i="11"/>
  <c r="P232" i="11"/>
  <c r="S232" i="11"/>
  <c r="T232" i="11"/>
  <c r="P233" i="11"/>
  <c r="S233" i="11"/>
  <c r="T233" i="11"/>
  <c r="P234" i="11"/>
  <c r="S234" i="11"/>
  <c r="T234" i="11"/>
  <c r="P235" i="11"/>
  <c r="S235" i="11"/>
  <c r="T235" i="11"/>
  <c r="P236" i="11"/>
  <c r="S236" i="11"/>
  <c r="T236" i="11"/>
  <c r="P237" i="11"/>
  <c r="S237" i="11"/>
  <c r="T237" i="11"/>
  <c r="P238" i="11"/>
  <c r="S238" i="11"/>
  <c r="T238" i="11"/>
  <c r="P239" i="11"/>
  <c r="S239" i="11"/>
  <c r="T239" i="11"/>
  <c r="P240" i="11"/>
  <c r="S240" i="11"/>
  <c r="T240" i="11"/>
  <c r="P241" i="11"/>
  <c r="S241" i="11"/>
  <c r="T241" i="11"/>
  <c r="P242" i="11"/>
  <c r="S242" i="11"/>
  <c r="T242" i="11"/>
  <c r="P243" i="11"/>
  <c r="S243" i="11"/>
  <c r="T243" i="11"/>
  <c r="P244" i="11"/>
  <c r="S244" i="11"/>
  <c r="T244" i="11"/>
  <c r="P245" i="11"/>
  <c r="S245" i="11"/>
  <c r="T245" i="11"/>
  <c r="P246" i="11"/>
  <c r="S246" i="11"/>
  <c r="T246" i="11"/>
  <c r="P247" i="11"/>
  <c r="S247" i="11"/>
  <c r="T247" i="11"/>
  <c r="P248" i="11"/>
  <c r="S248" i="11"/>
  <c r="T248" i="11"/>
  <c r="P249" i="11"/>
  <c r="S249" i="11"/>
  <c r="T249" i="11"/>
  <c r="P250" i="11"/>
  <c r="S250" i="11"/>
  <c r="T250" i="11"/>
  <c r="P251" i="11"/>
  <c r="S251" i="11"/>
  <c r="T251" i="11"/>
  <c r="P252" i="11"/>
  <c r="S252" i="11"/>
  <c r="T252" i="11"/>
  <c r="P253" i="11"/>
  <c r="S253" i="11"/>
  <c r="T253" i="11"/>
  <c r="P254" i="11"/>
  <c r="S254" i="11"/>
  <c r="T254" i="11"/>
  <c r="P255" i="11"/>
  <c r="S255" i="11"/>
  <c r="T255" i="11"/>
  <c r="P256" i="11"/>
  <c r="S256" i="11"/>
  <c r="T256" i="11"/>
  <c r="P257" i="11"/>
  <c r="S257" i="11"/>
  <c r="T257" i="11"/>
  <c r="P258" i="11"/>
  <c r="S258" i="11"/>
  <c r="T258" i="11"/>
  <c r="P259" i="11"/>
  <c r="S259" i="11"/>
  <c r="T259" i="11"/>
  <c r="P260" i="11"/>
  <c r="S260" i="11"/>
  <c r="T260" i="11"/>
  <c r="P261" i="11"/>
  <c r="S261" i="11"/>
  <c r="T261" i="11"/>
  <c r="P262" i="11"/>
  <c r="S262" i="11"/>
  <c r="T262" i="11"/>
  <c r="P263" i="11"/>
  <c r="S263" i="11"/>
  <c r="T263" i="11"/>
  <c r="P264" i="11"/>
  <c r="S264" i="11"/>
  <c r="T264" i="11"/>
  <c r="P265" i="11"/>
  <c r="S265" i="11"/>
  <c r="T265" i="11"/>
  <c r="P266" i="11"/>
  <c r="S266" i="11"/>
  <c r="T266" i="11"/>
  <c r="P267" i="11"/>
  <c r="S267" i="11"/>
  <c r="T267" i="11"/>
  <c r="P268" i="11"/>
  <c r="S268" i="11"/>
  <c r="T268" i="11"/>
  <c r="P269" i="11"/>
  <c r="S269" i="11"/>
  <c r="T269" i="11"/>
  <c r="P270" i="11"/>
  <c r="S270" i="11"/>
  <c r="T270" i="11"/>
  <c r="P271" i="11"/>
  <c r="S271" i="11"/>
  <c r="T271" i="11"/>
  <c r="P272" i="11"/>
  <c r="S272" i="11"/>
  <c r="T272" i="11"/>
  <c r="P273" i="11"/>
  <c r="S273" i="11"/>
  <c r="T273" i="11"/>
  <c r="P274" i="11"/>
  <c r="S274" i="11"/>
  <c r="T274" i="11"/>
  <c r="P275" i="11"/>
  <c r="S275" i="11"/>
  <c r="T275" i="11"/>
  <c r="P276" i="11"/>
  <c r="S276" i="11"/>
  <c r="T276" i="11"/>
  <c r="P277" i="11"/>
  <c r="S277" i="11"/>
  <c r="T277" i="11"/>
  <c r="P278" i="11"/>
  <c r="S278" i="11"/>
  <c r="T278" i="11"/>
  <c r="P279" i="11"/>
  <c r="S279" i="11"/>
  <c r="T279" i="11"/>
  <c r="P280" i="11"/>
  <c r="S280" i="11"/>
  <c r="T280" i="11"/>
  <c r="P281" i="11"/>
  <c r="S281" i="11"/>
  <c r="T281" i="11"/>
  <c r="P282" i="11"/>
  <c r="S282" i="11"/>
  <c r="T282" i="11"/>
  <c r="P283" i="11"/>
  <c r="S283" i="11"/>
  <c r="T283" i="11"/>
  <c r="P284" i="11"/>
  <c r="S284" i="11"/>
  <c r="T284" i="11"/>
  <c r="P285" i="11"/>
  <c r="S285" i="11"/>
  <c r="T285" i="11"/>
  <c r="P286" i="11"/>
  <c r="S286" i="11"/>
  <c r="T286" i="11"/>
  <c r="P287" i="11"/>
  <c r="S287" i="11"/>
  <c r="T287" i="11"/>
  <c r="P288" i="11"/>
  <c r="S288" i="11"/>
  <c r="T288" i="11"/>
  <c r="P289" i="11"/>
  <c r="S289" i="11"/>
  <c r="T289" i="11"/>
  <c r="P290" i="11"/>
  <c r="S290" i="11"/>
  <c r="T290" i="11"/>
  <c r="P291" i="11"/>
  <c r="S291" i="11"/>
  <c r="T291" i="11"/>
  <c r="P292" i="11"/>
  <c r="S292" i="11"/>
  <c r="T292" i="11"/>
  <c r="P293" i="11"/>
  <c r="S293" i="11"/>
  <c r="T293" i="11"/>
  <c r="P294" i="11"/>
  <c r="S294" i="11"/>
  <c r="T294" i="11"/>
  <c r="P295" i="11"/>
  <c r="S295" i="11"/>
  <c r="T295" i="11"/>
  <c r="P296" i="11"/>
  <c r="S296" i="11"/>
  <c r="T296" i="11"/>
  <c r="P297" i="11"/>
  <c r="S297" i="11"/>
  <c r="T297" i="11"/>
  <c r="P298" i="11"/>
  <c r="S298" i="11"/>
  <c r="T298" i="11"/>
  <c r="P299" i="11"/>
  <c r="S299" i="11"/>
  <c r="T299" i="11"/>
  <c r="P300" i="11"/>
  <c r="S300" i="11"/>
  <c r="T300" i="11"/>
  <c r="P301" i="11"/>
  <c r="S301" i="11"/>
  <c r="T301" i="11"/>
  <c r="P302" i="11"/>
  <c r="S302" i="11"/>
  <c r="T302" i="11"/>
  <c r="P303" i="11"/>
  <c r="S303" i="11"/>
  <c r="T303" i="11"/>
  <c r="P304" i="11"/>
  <c r="R304" i="11"/>
  <c r="S304" i="11"/>
  <c r="T304" i="11"/>
  <c r="P305" i="11"/>
  <c r="Q305" i="11"/>
  <c r="R305" i="11"/>
  <c r="S305" i="11"/>
  <c r="T305" i="11"/>
  <c r="P306" i="11"/>
  <c r="Q306" i="11"/>
  <c r="R306" i="11"/>
  <c r="S306" i="11"/>
  <c r="T306" i="11"/>
  <c r="P307" i="11"/>
  <c r="Q307" i="11"/>
  <c r="R307" i="11"/>
  <c r="S307" i="11"/>
  <c r="T307" i="11"/>
  <c r="P308" i="11"/>
  <c r="Q308" i="11"/>
  <c r="R308" i="11"/>
  <c r="S308" i="11"/>
  <c r="T308" i="11"/>
  <c r="P309" i="11"/>
  <c r="Q309" i="11"/>
  <c r="R309" i="11"/>
  <c r="S309" i="11"/>
  <c r="T309" i="11"/>
  <c r="P310" i="11"/>
  <c r="Q310" i="11"/>
  <c r="R310" i="11"/>
  <c r="S310" i="11"/>
  <c r="T310" i="11"/>
  <c r="P311" i="11"/>
  <c r="Q311" i="11"/>
  <c r="R311" i="11"/>
  <c r="S311" i="11"/>
  <c r="T311" i="11"/>
  <c r="P312" i="11"/>
  <c r="Q312" i="11"/>
  <c r="R312" i="11"/>
  <c r="S312" i="11"/>
  <c r="T312" i="11"/>
  <c r="P313" i="11"/>
  <c r="Q313" i="11"/>
  <c r="R313" i="11"/>
  <c r="S313" i="11"/>
  <c r="T313" i="11"/>
  <c r="P314" i="11"/>
  <c r="Q314" i="11"/>
  <c r="R314" i="11"/>
  <c r="S314" i="11"/>
  <c r="T314" i="11"/>
  <c r="P315" i="11"/>
  <c r="S315" i="11"/>
  <c r="T315" i="11"/>
  <c r="P316" i="11"/>
  <c r="S316" i="11"/>
  <c r="T316" i="11"/>
  <c r="P317" i="11"/>
  <c r="S317" i="11"/>
  <c r="T317" i="11"/>
  <c r="P318" i="11"/>
  <c r="S318" i="11"/>
  <c r="T318" i="11"/>
  <c r="P319" i="11"/>
  <c r="S319" i="11"/>
  <c r="T319" i="11"/>
  <c r="P320" i="11"/>
  <c r="S320" i="11"/>
  <c r="T320" i="11"/>
  <c r="P321" i="11"/>
  <c r="S321" i="11"/>
  <c r="T321" i="11"/>
  <c r="P322" i="11"/>
  <c r="S322" i="11"/>
  <c r="T322" i="11"/>
  <c r="T2" i="11"/>
  <c r="S2" i="11"/>
  <c r="P2" i="11"/>
  <c r="Q3" i="6"/>
  <c r="R3" i="6"/>
  <c r="T3" i="6"/>
  <c r="U3" i="6"/>
  <c r="Q4" i="6"/>
  <c r="R4" i="6"/>
  <c r="T4" i="6"/>
  <c r="U4" i="6"/>
  <c r="U2" i="6"/>
  <c r="T2" i="6"/>
  <c r="R2" i="6"/>
  <c r="P2" i="6"/>
  <c r="I233" i="11"/>
  <c r="G233" i="11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AD18" i="31"/>
  <c r="AE18" i="31"/>
  <c r="AF18" i="31"/>
  <c r="C19" i="31"/>
  <c r="D19" i="31"/>
  <c r="E19" i="31"/>
  <c r="F19" i="31"/>
  <c r="G19" i="31"/>
  <c r="H19" i="31"/>
  <c r="I19" i="31"/>
  <c r="J19" i="31"/>
  <c r="K19" i="31"/>
  <c r="L19" i="31"/>
  <c r="M19" i="31"/>
  <c r="N19" i="31"/>
  <c r="O19" i="31"/>
  <c r="P19" i="31"/>
  <c r="Q19" i="31"/>
  <c r="R19" i="31"/>
  <c r="S19" i="31"/>
  <c r="T19" i="31"/>
  <c r="U19" i="31"/>
  <c r="V19" i="31"/>
  <c r="W19" i="31"/>
  <c r="X19" i="31"/>
  <c r="Y19" i="31"/>
  <c r="Z19" i="31"/>
  <c r="AA19" i="31"/>
  <c r="AB19" i="31"/>
  <c r="AC19" i="31"/>
  <c r="AD19" i="31"/>
  <c r="AE19" i="31"/>
  <c r="AF19" i="31"/>
  <c r="B19" i="31"/>
  <c r="B18" i="31"/>
  <c r="P3" i="18"/>
  <c r="P4" i="18"/>
  <c r="P5" i="18"/>
  <c r="P6" i="18"/>
  <c r="P7" i="18"/>
  <c r="P8" i="18"/>
  <c r="P2" i="18"/>
  <c r="P4" i="6" l="1"/>
  <c r="P3" i="6"/>
  <c r="I281" i="25"/>
  <c r="I244" i="25"/>
  <c r="I251" i="25"/>
  <c r="I293" i="25"/>
  <c r="I272" i="25"/>
  <c r="I274" i="25"/>
  <c r="I276" i="25"/>
  <c r="I270" i="25"/>
  <c r="K16" i="38"/>
  <c r="P16" i="38"/>
  <c r="L16" i="38" s="1"/>
  <c r="Q15" i="38"/>
  <c r="M15" i="38" s="1"/>
  <c r="F275" i="25"/>
  <c r="G229" i="25"/>
  <c r="I230" i="25"/>
  <c r="R15" i="38"/>
  <c r="S15" i="38"/>
  <c r="T16" i="38"/>
  <c r="U16" i="38"/>
  <c r="D18" i="38"/>
  <c r="R302" i="25"/>
  <c r="Q303" i="25"/>
  <c r="Q303" i="11" s="1"/>
  <c r="I2" i="32"/>
  <c r="K17" i="38" l="1"/>
  <c r="P17" i="38"/>
  <c r="L17" i="38" s="1"/>
  <c r="Q16" i="38"/>
  <c r="M16" i="38" s="1"/>
  <c r="G228" i="25"/>
  <c r="I229" i="25"/>
  <c r="F276" i="25"/>
  <c r="P18" i="38"/>
  <c r="L18" i="38" s="1"/>
  <c r="D19" i="38"/>
  <c r="T17" i="38"/>
  <c r="U17" i="38"/>
  <c r="R16" i="38"/>
  <c r="S16" i="38"/>
  <c r="Q302" i="25"/>
  <c r="Q302" i="11" s="1"/>
  <c r="R302" i="11"/>
  <c r="G3" i="3"/>
  <c r="G4" i="3"/>
  <c r="G2" i="3"/>
  <c r="D16" i="3"/>
  <c r="E16" i="3" s="1"/>
  <c r="D14" i="3"/>
  <c r="E14" i="3" s="1"/>
  <c r="AD19" i="16"/>
  <c r="AD2" i="16"/>
  <c r="G229" i="11"/>
  <c r="G230" i="11"/>
  <c r="I231" i="11"/>
  <c r="I232" i="11"/>
  <c r="G235" i="11"/>
  <c r="G237" i="11"/>
  <c r="I238" i="11"/>
  <c r="G239" i="11"/>
  <c r="I240" i="11"/>
  <c r="G241" i="11"/>
  <c r="G242" i="11"/>
  <c r="G243" i="11"/>
  <c r="G244" i="11"/>
  <c r="G245" i="11"/>
  <c r="I248" i="11"/>
  <c r="G249" i="11"/>
  <c r="G250" i="11"/>
  <c r="I251" i="11"/>
  <c r="G253" i="11"/>
  <c r="G254" i="11"/>
  <c r="I255" i="11"/>
  <c r="I256" i="11"/>
  <c r="G257" i="11"/>
  <c r="I258" i="11"/>
  <c r="G228" i="11"/>
  <c r="I229" i="11"/>
  <c r="I230" i="11"/>
  <c r="G231" i="11"/>
  <c r="G234" i="11"/>
  <c r="I234" i="11"/>
  <c r="G236" i="11"/>
  <c r="I236" i="11"/>
  <c r="I237" i="11"/>
  <c r="G238" i="11"/>
  <c r="I245" i="11"/>
  <c r="G246" i="11"/>
  <c r="I246" i="11"/>
  <c r="G247" i="11"/>
  <c r="I247" i="11"/>
  <c r="I250" i="11"/>
  <c r="G251" i="11"/>
  <c r="G252" i="11"/>
  <c r="I252" i="11"/>
  <c r="K18" i="38" l="1"/>
  <c r="Q17" i="38"/>
  <c r="M17" i="38" s="1"/>
  <c r="F277" i="25"/>
  <c r="G227" i="25"/>
  <c r="I228" i="25"/>
  <c r="I228" i="11" s="1"/>
  <c r="T18" i="38"/>
  <c r="U18" i="38"/>
  <c r="D20" i="38"/>
  <c r="R17" i="38"/>
  <c r="S17" i="38"/>
  <c r="P19" i="38"/>
  <c r="L19" i="38" s="1"/>
  <c r="AB9" i="16"/>
  <c r="AB19" i="16"/>
  <c r="AB2" i="16"/>
  <c r="I244" i="11"/>
  <c r="I243" i="11"/>
  <c r="I242" i="11"/>
  <c r="I254" i="11"/>
  <c r="I253" i="11"/>
  <c r="G255" i="11"/>
  <c r="I239" i="11"/>
  <c r="I257" i="11"/>
  <c r="G258" i="11"/>
  <c r="G256" i="11"/>
  <c r="G248" i="11"/>
  <c r="G240" i="11"/>
  <c r="G232" i="11"/>
  <c r="I235" i="11"/>
  <c r="I249" i="11"/>
  <c r="I241" i="11"/>
  <c r="Q18" i="38" l="1"/>
  <c r="M18" i="38" s="1"/>
  <c r="G226" i="25"/>
  <c r="I227" i="25"/>
  <c r="I227" i="11" s="1"/>
  <c r="G227" i="11"/>
  <c r="F278" i="25"/>
  <c r="P20" i="38"/>
  <c r="L20" i="38" s="1"/>
  <c r="R18" i="38"/>
  <c r="S18" i="38"/>
  <c r="K19" i="38"/>
  <c r="D21" i="38"/>
  <c r="T19" i="38"/>
  <c r="U19" i="38"/>
  <c r="K20" i="38" l="1"/>
  <c r="Q19" i="38"/>
  <c r="M19" i="38" s="1"/>
  <c r="F279" i="25"/>
  <c r="G225" i="25"/>
  <c r="I226" i="25"/>
  <c r="I226" i="11" s="1"/>
  <c r="G226" i="11"/>
  <c r="T20" i="38"/>
  <c r="U20" i="38"/>
  <c r="D22" i="38"/>
  <c r="R19" i="38"/>
  <c r="S19" i="38"/>
  <c r="P21" i="38"/>
  <c r="L21" i="38" s="1"/>
  <c r="J2" i="25"/>
  <c r="J2" i="11" s="1"/>
  <c r="E2" i="32"/>
  <c r="D2" i="26"/>
  <c r="D3" i="26"/>
  <c r="D4" i="26"/>
  <c r="D5" i="26"/>
  <c r="D6" i="26"/>
  <c r="D7" i="26"/>
  <c r="D8" i="26"/>
  <c r="D9" i="26"/>
  <c r="D10" i="26"/>
  <c r="D11" i="26"/>
  <c r="D12" i="26"/>
  <c r="D13" i="26"/>
  <c r="Q20" i="38" l="1"/>
  <c r="M20" i="38" s="1"/>
  <c r="D2" i="32"/>
  <c r="F2" i="32"/>
  <c r="G224" i="25"/>
  <c r="I225" i="25"/>
  <c r="I225" i="11" s="1"/>
  <c r="G225" i="11"/>
  <c r="F280" i="25"/>
  <c r="P22" i="38"/>
  <c r="L22" i="38" s="1"/>
  <c r="R20" i="38"/>
  <c r="S20" i="38"/>
  <c r="K21" i="38"/>
  <c r="D23" i="38"/>
  <c r="T21" i="38"/>
  <c r="U21" i="38"/>
  <c r="K22" i="38" l="1"/>
  <c r="Q21" i="38"/>
  <c r="M21" i="38" s="1"/>
  <c r="F281" i="25"/>
  <c r="G223" i="25"/>
  <c r="I224" i="25"/>
  <c r="I224" i="11" s="1"/>
  <c r="G224" i="11"/>
  <c r="T22" i="38"/>
  <c r="U22" i="38"/>
  <c r="D24" i="38"/>
  <c r="R21" i="38"/>
  <c r="S21" i="38"/>
  <c r="P23" i="38"/>
  <c r="L23" i="38" s="1"/>
  <c r="D3" i="3"/>
  <c r="F3" i="3" s="1"/>
  <c r="D4" i="3"/>
  <c r="D2" i="3"/>
  <c r="D6" i="3" l="1"/>
  <c r="J2" i="3"/>
  <c r="K2" i="3" s="1"/>
  <c r="L2" i="3" s="1"/>
  <c r="Q22" i="38"/>
  <c r="M22" i="38" s="1"/>
  <c r="G222" i="25"/>
  <c r="I223" i="25"/>
  <c r="I223" i="11" s="1"/>
  <c r="G223" i="11"/>
  <c r="F282" i="25"/>
  <c r="R22" i="38"/>
  <c r="S22" i="38"/>
  <c r="P24" i="38"/>
  <c r="L24" i="38" s="1"/>
  <c r="K23" i="38"/>
  <c r="D25" i="38"/>
  <c r="T23" i="38"/>
  <c r="U23" i="38"/>
  <c r="J6" i="3"/>
  <c r="F2" i="3"/>
  <c r="Y19" i="16"/>
  <c r="Y9" i="16"/>
  <c r="Y2" i="16"/>
  <c r="F4" i="3"/>
  <c r="K24" i="38" l="1"/>
  <c r="Q23" i="38"/>
  <c r="M23" i="38" s="1"/>
  <c r="F283" i="25"/>
  <c r="G221" i="25"/>
  <c r="I222" i="25"/>
  <c r="I222" i="11" s="1"/>
  <c r="G222" i="11"/>
  <c r="T24" i="38"/>
  <c r="U24" i="38"/>
  <c r="D26" i="38"/>
  <c r="P25" i="38"/>
  <c r="L25" i="38" s="1"/>
  <c r="R23" i="38"/>
  <c r="S23" i="38"/>
  <c r="AA2" i="16"/>
  <c r="AA9" i="16"/>
  <c r="AA19" i="16"/>
  <c r="Q24" i="38" l="1"/>
  <c r="M24" i="38" s="1"/>
  <c r="G220" i="25"/>
  <c r="I221" i="25"/>
  <c r="I221" i="11" s="1"/>
  <c r="G221" i="11"/>
  <c r="F284" i="25"/>
  <c r="R24" i="38"/>
  <c r="S24" i="38"/>
  <c r="P26" i="38"/>
  <c r="L26" i="38" s="1"/>
  <c r="K25" i="38"/>
  <c r="D27" i="38"/>
  <c r="T25" i="38"/>
  <c r="U25" i="38"/>
  <c r="Q3" i="13"/>
  <c r="Q4" i="13"/>
  <c r="Q2" i="13"/>
  <c r="J3" i="3"/>
  <c r="K3" i="3" s="1"/>
  <c r="L3" i="3" s="1"/>
  <c r="J4" i="3"/>
  <c r="K4" i="3" s="1"/>
  <c r="L4" i="3" s="1"/>
  <c r="F12" i="3"/>
  <c r="H12" i="3" s="1"/>
  <c r="D12" i="3"/>
  <c r="E12" i="3" s="1"/>
  <c r="N2" i="25"/>
  <c r="N2" i="11" s="1"/>
  <c r="M2" i="25"/>
  <c r="AF9" i="16" l="1"/>
  <c r="AF2" i="16"/>
  <c r="AF19" i="16"/>
  <c r="K26" i="38"/>
  <c r="Q25" i="38"/>
  <c r="M25" i="38" s="1"/>
  <c r="F285" i="25"/>
  <c r="G219" i="25"/>
  <c r="I220" i="25"/>
  <c r="I220" i="11" s="1"/>
  <c r="G220" i="11"/>
  <c r="T26" i="38"/>
  <c r="U26" i="38"/>
  <c r="D28" i="38"/>
  <c r="P27" i="38"/>
  <c r="L27" i="38" s="1"/>
  <c r="S25" i="38"/>
  <c r="R25" i="38"/>
  <c r="AE9" i="16"/>
  <c r="AE2" i="16"/>
  <c r="AE19" i="16"/>
  <c r="M2" i="11"/>
  <c r="C2" i="11"/>
  <c r="B302" i="25"/>
  <c r="B202" i="25"/>
  <c r="D202" i="25" s="1"/>
  <c r="D201" i="25" s="1"/>
  <c r="D200" i="25" s="1"/>
  <c r="D199" i="25" s="1"/>
  <c r="D198" i="25" s="1"/>
  <c r="D197" i="25" s="1"/>
  <c r="D196" i="25" s="1"/>
  <c r="D195" i="25" s="1"/>
  <c r="D194" i="25" s="1"/>
  <c r="D193" i="25" s="1"/>
  <c r="D192" i="25" s="1"/>
  <c r="D191" i="25" s="1"/>
  <c r="D190" i="25" s="1"/>
  <c r="D189" i="25" s="1"/>
  <c r="D188" i="25" s="1"/>
  <c r="D187" i="25" s="1"/>
  <c r="D186" i="25" s="1"/>
  <c r="D185" i="25" s="1"/>
  <c r="D184" i="25" s="1"/>
  <c r="D183" i="25" s="1"/>
  <c r="D182" i="25" s="1"/>
  <c r="D181" i="25" s="1"/>
  <c r="D180" i="25" s="1"/>
  <c r="D179" i="25" s="1"/>
  <c r="D178" i="25" s="1"/>
  <c r="D177" i="25" s="1"/>
  <c r="D176" i="25" s="1"/>
  <c r="D175" i="25" s="1"/>
  <c r="D174" i="25" s="1"/>
  <c r="D173" i="25" s="1"/>
  <c r="D172" i="25" s="1"/>
  <c r="D171" i="25" s="1"/>
  <c r="D170" i="25" s="1"/>
  <c r="D169" i="25" s="1"/>
  <c r="D168" i="25" s="1"/>
  <c r="D167" i="25" s="1"/>
  <c r="D166" i="25" s="1"/>
  <c r="D165" i="25" s="1"/>
  <c r="D164" i="25" s="1"/>
  <c r="D163" i="25" s="1"/>
  <c r="D162" i="25" s="1"/>
  <c r="D161" i="25" s="1"/>
  <c r="D160" i="25" s="1"/>
  <c r="D159" i="25" s="1"/>
  <c r="D158" i="25" s="1"/>
  <c r="D157" i="25" s="1"/>
  <c r="D156" i="25" s="1"/>
  <c r="D155" i="25" s="1"/>
  <c r="D154" i="25" s="1"/>
  <c r="D153" i="25" s="1"/>
  <c r="D152" i="25" s="1"/>
  <c r="D151" i="25" s="1"/>
  <c r="D150" i="25" s="1"/>
  <c r="D149" i="25" s="1"/>
  <c r="D148" i="25" s="1"/>
  <c r="D147" i="25" s="1"/>
  <c r="D146" i="25" s="1"/>
  <c r="D145" i="25" s="1"/>
  <c r="D144" i="25" s="1"/>
  <c r="D143" i="25" s="1"/>
  <c r="D142" i="25" s="1"/>
  <c r="D141" i="25" s="1"/>
  <c r="D140" i="25" s="1"/>
  <c r="D139" i="25" s="1"/>
  <c r="D138" i="25" s="1"/>
  <c r="D137" i="25" s="1"/>
  <c r="D136" i="25" s="1"/>
  <c r="D135" i="25" s="1"/>
  <c r="D134" i="25" s="1"/>
  <c r="D133" i="25" s="1"/>
  <c r="D132" i="25" s="1"/>
  <c r="D131" i="25" s="1"/>
  <c r="D130" i="25" s="1"/>
  <c r="D129" i="25" s="1"/>
  <c r="D128" i="25" s="1"/>
  <c r="D127" i="25" s="1"/>
  <c r="D126" i="25" s="1"/>
  <c r="D125" i="25" s="1"/>
  <c r="D124" i="25" s="1"/>
  <c r="D123" i="25" s="1"/>
  <c r="D122" i="25" s="1"/>
  <c r="D121" i="25" s="1"/>
  <c r="D120" i="25" s="1"/>
  <c r="D119" i="25" s="1"/>
  <c r="D118" i="25" s="1"/>
  <c r="D117" i="25" s="1"/>
  <c r="D116" i="25" s="1"/>
  <c r="D115" i="25" s="1"/>
  <c r="D114" i="25" s="1"/>
  <c r="D113" i="25" s="1"/>
  <c r="D112" i="25" s="1"/>
  <c r="D111" i="25" s="1"/>
  <c r="D110" i="25" s="1"/>
  <c r="D109" i="25" s="1"/>
  <c r="D108" i="25" s="1"/>
  <c r="D107" i="25" s="1"/>
  <c r="D106" i="25" s="1"/>
  <c r="D105" i="25" s="1"/>
  <c r="D104" i="25" s="1"/>
  <c r="D103" i="25" s="1"/>
  <c r="D102" i="25" s="1"/>
  <c r="D101" i="25" s="1"/>
  <c r="D100" i="25" s="1"/>
  <c r="D99" i="25" s="1"/>
  <c r="D98" i="25" s="1"/>
  <c r="D97" i="25" s="1"/>
  <c r="D96" i="25" s="1"/>
  <c r="D95" i="25" s="1"/>
  <c r="D94" i="25" s="1"/>
  <c r="D93" i="25" s="1"/>
  <c r="D92" i="25" s="1"/>
  <c r="D91" i="25" s="1"/>
  <c r="D90" i="25" s="1"/>
  <c r="D89" i="25" s="1"/>
  <c r="D88" i="25" s="1"/>
  <c r="D87" i="25" s="1"/>
  <c r="D86" i="25" s="1"/>
  <c r="D85" i="25" s="1"/>
  <c r="D84" i="25" s="1"/>
  <c r="D83" i="25" s="1"/>
  <c r="D82" i="25" s="1"/>
  <c r="D81" i="25" s="1"/>
  <c r="D80" i="25" s="1"/>
  <c r="D79" i="25" s="1"/>
  <c r="D78" i="25" s="1"/>
  <c r="D77" i="25" s="1"/>
  <c r="D76" i="25" s="1"/>
  <c r="D75" i="25" s="1"/>
  <c r="D74" i="25" s="1"/>
  <c r="D73" i="25" s="1"/>
  <c r="D72" i="25" s="1"/>
  <c r="D71" i="25" s="1"/>
  <c r="D70" i="25" s="1"/>
  <c r="D69" i="25" s="1"/>
  <c r="D68" i="25" s="1"/>
  <c r="D67" i="25" s="1"/>
  <c r="D66" i="25" s="1"/>
  <c r="D65" i="25" s="1"/>
  <c r="D64" i="25" s="1"/>
  <c r="D63" i="25" s="1"/>
  <c r="D62" i="25" s="1"/>
  <c r="D61" i="25" s="1"/>
  <c r="D60" i="25" s="1"/>
  <c r="D59" i="25" s="1"/>
  <c r="D58" i="25" s="1"/>
  <c r="D57" i="25" s="1"/>
  <c r="D56" i="25" s="1"/>
  <c r="D55" i="25" s="1"/>
  <c r="D54" i="25" s="1"/>
  <c r="D53" i="25" s="1"/>
  <c r="D52" i="25" s="1"/>
  <c r="D51" i="25" s="1"/>
  <c r="D50" i="25" s="1"/>
  <c r="D49" i="25" s="1"/>
  <c r="D48" i="25" s="1"/>
  <c r="D47" i="25" s="1"/>
  <c r="D46" i="25" s="1"/>
  <c r="D45" i="25" s="1"/>
  <c r="D44" i="25" s="1"/>
  <c r="D43" i="25" s="1"/>
  <c r="D42" i="25" s="1"/>
  <c r="D41" i="25" s="1"/>
  <c r="D40" i="25" s="1"/>
  <c r="D39" i="25" s="1"/>
  <c r="D38" i="25" s="1"/>
  <c r="D37" i="25" s="1"/>
  <c r="D36" i="25" s="1"/>
  <c r="D35" i="25" s="1"/>
  <c r="D34" i="25" s="1"/>
  <c r="D33" i="25" s="1"/>
  <c r="D32" i="25" s="1"/>
  <c r="D31" i="25" s="1"/>
  <c r="D30" i="25" s="1"/>
  <c r="D29" i="25" s="1"/>
  <c r="D28" i="25" s="1"/>
  <c r="D27" i="25" s="1"/>
  <c r="D26" i="25" s="1"/>
  <c r="D25" i="25" s="1"/>
  <c r="D24" i="25" s="1"/>
  <c r="D23" i="25" s="1"/>
  <c r="D22" i="25" s="1"/>
  <c r="D21" i="25" s="1"/>
  <c r="D20" i="25" s="1"/>
  <c r="D19" i="25" s="1"/>
  <c r="D18" i="25" s="1"/>
  <c r="D17" i="25" s="1"/>
  <c r="D16" i="25" s="1"/>
  <c r="D15" i="25" s="1"/>
  <c r="D14" i="25" s="1"/>
  <c r="D13" i="25" s="1"/>
  <c r="D12" i="25" s="1"/>
  <c r="D11" i="25" s="1"/>
  <c r="D10" i="25" s="1"/>
  <c r="D9" i="25" s="1"/>
  <c r="D8" i="25" s="1"/>
  <c r="D7" i="25" s="1"/>
  <c r="D6" i="25" s="1"/>
  <c r="D5" i="25" s="1"/>
  <c r="D4" i="25" s="1"/>
  <c r="D3" i="25" s="1"/>
  <c r="D2" i="25" s="1"/>
  <c r="B102" i="25"/>
  <c r="B102" i="11" s="1"/>
  <c r="B2" i="11"/>
  <c r="Q26" i="38" l="1"/>
  <c r="M26" i="38" s="1"/>
  <c r="G218" i="25"/>
  <c r="I219" i="25"/>
  <c r="I219" i="11" s="1"/>
  <c r="G219" i="11"/>
  <c r="F286" i="25"/>
  <c r="B302" i="11"/>
  <c r="R301" i="25"/>
  <c r="E202" i="25"/>
  <c r="E201" i="25" s="1"/>
  <c r="E200" i="25" s="1"/>
  <c r="E199" i="25" s="1"/>
  <c r="E198" i="25" s="1"/>
  <c r="E197" i="25" s="1"/>
  <c r="E196" i="25" s="1"/>
  <c r="E195" i="25" s="1"/>
  <c r="E194" i="25" s="1"/>
  <c r="E193" i="25" s="1"/>
  <c r="E192" i="25" s="1"/>
  <c r="E191" i="25" s="1"/>
  <c r="E190" i="25" s="1"/>
  <c r="E189" i="25" s="1"/>
  <c r="E188" i="25" s="1"/>
  <c r="E187" i="25" s="1"/>
  <c r="E186" i="25" s="1"/>
  <c r="E185" i="25" s="1"/>
  <c r="E184" i="25" s="1"/>
  <c r="E183" i="25" s="1"/>
  <c r="E182" i="25" s="1"/>
  <c r="E181" i="25" s="1"/>
  <c r="E180" i="25" s="1"/>
  <c r="E179" i="25" s="1"/>
  <c r="E178" i="25" s="1"/>
  <c r="E177" i="25" s="1"/>
  <c r="E176" i="25" s="1"/>
  <c r="E175" i="25" s="1"/>
  <c r="E174" i="25" s="1"/>
  <c r="E173" i="25" s="1"/>
  <c r="E172" i="25" s="1"/>
  <c r="E171" i="25" s="1"/>
  <c r="E170" i="25" s="1"/>
  <c r="E169" i="25" s="1"/>
  <c r="E168" i="25" s="1"/>
  <c r="E167" i="25" s="1"/>
  <c r="E166" i="25" s="1"/>
  <c r="E165" i="25" s="1"/>
  <c r="E164" i="25" s="1"/>
  <c r="E163" i="25" s="1"/>
  <c r="E162" i="25" s="1"/>
  <c r="E161" i="25" s="1"/>
  <c r="E160" i="25" s="1"/>
  <c r="E159" i="25" s="1"/>
  <c r="E158" i="25" s="1"/>
  <c r="E157" i="25" s="1"/>
  <c r="E156" i="25" s="1"/>
  <c r="E155" i="25" s="1"/>
  <c r="E154" i="25" s="1"/>
  <c r="E153" i="25" s="1"/>
  <c r="E152" i="25" s="1"/>
  <c r="E151" i="25" s="1"/>
  <c r="E150" i="25" s="1"/>
  <c r="E149" i="25" s="1"/>
  <c r="E148" i="25" s="1"/>
  <c r="E147" i="25" s="1"/>
  <c r="E146" i="25" s="1"/>
  <c r="E145" i="25" s="1"/>
  <c r="E144" i="25" s="1"/>
  <c r="E143" i="25" s="1"/>
  <c r="E142" i="25" s="1"/>
  <c r="E141" i="25" s="1"/>
  <c r="E140" i="25" s="1"/>
  <c r="E139" i="25" s="1"/>
  <c r="E138" i="25" s="1"/>
  <c r="E137" i="25" s="1"/>
  <c r="E136" i="25" s="1"/>
  <c r="E135" i="25" s="1"/>
  <c r="E134" i="25" s="1"/>
  <c r="E133" i="25" s="1"/>
  <c r="E132" i="25" s="1"/>
  <c r="E131" i="25" s="1"/>
  <c r="E130" i="25" s="1"/>
  <c r="E129" i="25" s="1"/>
  <c r="E128" i="25" s="1"/>
  <c r="E127" i="25" s="1"/>
  <c r="E126" i="25" s="1"/>
  <c r="E125" i="25" s="1"/>
  <c r="E124" i="25" s="1"/>
  <c r="E123" i="25" s="1"/>
  <c r="E122" i="25" s="1"/>
  <c r="E121" i="25" s="1"/>
  <c r="E120" i="25" s="1"/>
  <c r="E119" i="25" s="1"/>
  <c r="E118" i="25" s="1"/>
  <c r="E117" i="25" s="1"/>
  <c r="E116" i="25" s="1"/>
  <c r="E115" i="25" s="1"/>
  <c r="E114" i="25" s="1"/>
  <c r="E113" i="25" s="1"/>
  <c r="E112" i="25" s="1"/>
  <c r="E111" i="25" s="1"/>
  <c r="E110" i="25" s="1"/>
  <c r="E109" i="25" s="1"/>
  <c r="E108" i="25" s="1"/>
  <c r="E107" i="25" s="1"/>
  <c r="E106" i="25" s="1"/>
  <c r="E105" i="25" s="1"/>
  <c r="E104" i="25" s="1"/>
  <c r="E103" i="25" s="1"/>
  <c r="E102" i="25" s="1"/>
  <c r="E101" i="25" s="1"/>
  <c r="E100" i="25" s="1"/>
  <c r="E99" i="25" s="1"/>
  <c r="E98" i="25" s="1"/>
  <c r="E97" i="25" s="1"/>
  <c r="E96" i="25" s="1"/>
  <c r="E95" i="25" s="1"/>
  <c r="E94" i="25" s="1"/>
  <c r="E93" i="25" s="1"/>
  <c r="E92" i="25" s="1"/>
  <c r="E91" i="25" s="1"/>
  <c r="E90" i="25" s="1"/>
  <c r="E89" i="25" s="1"/>
  <c r="E88" i="25" s="1"/>
  <c r="E87" i="25" s="1"/>
  <c r="E86" i="25" s="1"/>
  <c r="E85" i="25" s="1"/>
  <c r="E84" i="25" s="1"/>
  <c r="E83" i="25" s="1"/>
  <c r="E82" i="25" s="1"/>
  <c r="E81" i="25" s="1"/>
  <c r="E80" i="25" s="1"/>
  <c r="E79" i="25" s="1"/>
  <c r="E78" i="25" s="1"/>
  <c r="E77" i="25" s="1"/>
  <c r="E76" i="25" s="1"/>
  <c r="E75" i="25" s="1"/>
  <c r="E74" i="25" s="1"/>
  <c r="E73" i="25" s="1"/>
  <c r="E72" i="25" s="1"/>
  <c r="E71" i="25" s="1"/>
  <c r="E70" i="25" s="1"/>
  <c r="E69" i="25" s="1"/>
  <c r="E68" i="25" s="1"/>
  <c r="E67" i="25" s="1"/>
  <c r="E66" i="25" s="1"/>
  <c r="E65" i="25" s="1"/>
  <c r="E64" i="25" s="1"/>
  <c r="E63" i="25" s="1"/>
  <c r="E62" i="25" s="1"/>
  <c r="E61" i="25" s="1"/>
  <c r="E60" i="25" s="1"/>
  <c r="E59" i="25" s="1"/>
  <c r="E58" i="25" s="1"/>
  <c r="E57" i="25" s="1"/>
  <c r="E56" i="25" s="1"/>
  <c r="E55" i="25" s="1"/>
  <c r="E54" i="25" s="1"/>
  <c r="E53" i="25" s="1"/>
  <c r="E52" i="25" s="1"/>
  <c r="E51" i="25" s="1"/>
  <c r="E50" i="25" s="1"/>
  <c r="E49" i="25" s="1"/>
  <c r="E48" i="25" s="1"/>
  <c r="E47" i="25" s="1"/>
  <c r="E46" i="25" s="1"/>
  <c r="E45" i="25" s="1"/>
  <c r="E44" i="25" s="1"/>
  <c r="E43" i="25" s="1"/>
  <c r="E42" i="25" s="1"/>
  <c r="E41" i="25" s="1"/>
  <c r="E40" i="25" s="1"/>
  <c r="E39" i="25" s="1"/>
  <c r="E38" i="25" s="1"/>
  <c r="E37" i="25" s="1"/>
  <c r="E36" i="25" s="1"/>
  <c r="E35" i="25" s="1"/>
  <c r="E34" i="25" s="1"/>
  <c r="E33" i="25" s="1"/>
  <c r="E32" i="25" s="1"/>
  <c r="E31" i="25" s="1"/>
  <c r="E30" i="25" s="1"/>
  <c r="E29" i="25" s="1"/>
  <c r="E28" i="25" s="1"/>
  <c r="E27" i="25" s="1"/>
  <c r="E26" i="25" s="1"/>
  <c r="E25" i="25" s="1"/>
  <c r="E24" i="25" s="1"/>
  <c r="E23" i="25" s="1"/>
  <c r="E22" i="25" s="1"/>
  <c r="E21" i="25" s="1"/>
  <c r="E20" i="25" s="1"/>
  <c r="E19" i="25" s="1"/>
  <c r="E18" i="25" s="1"/>
  <c r="E17" i="25" s="1"/>
  <c r="E16" i="25" s="1"/>
  <c r="E15" i="25" s="1"/>
  <c r="E14" i="25" s="1"/>
  <c r="E13" i="25" s="1"/>
  <c r="E12" i="25" s="1"/>
  <c r="E11" i="25" s="1"/>
  <c r="E10" i="25" s="1"/>
  <c r="E9" i="25" s="1"/>
  <c r="E8" i="25" s="1"/>
  <c r="E7" i="25" s="1"/>
  <c r="E6" i="25" s="1"/>
  <c r="E5" i="25" s="1"/>
  <c r="E4" i="25" s="1"/>
  <c r="E3" i="25" s="1"/>
  <c r="E2" i="25" s="1"/>
  <c r="E2" i="11" s="1"/>
  <c r="B202" i="11"/>
  <c r="H202" i="25"/>
  <c r="H201" i="25" s="1"/>
  <c r="H200" i="25" s="1"/>
  <c r="H199" i="25" s="1"/>
  <c r="H198" i="25" s="1"/>
  <c r="H197" i="25" s="1"/>
  <c r="H196" i="25" s="1"/>
  <c r="H195" i="25" s="1"/>
  <c r="H194" i="25" s="1"/>
  <c r="H193" i="25" s="1"/>
  <c r="H192" i="25" s="1"/>
  <c r="H191" i="25" s="1"/>
  <c r="H190" i="25" s="1"/>
  <c r="H189" i="25" s="1"/>
  <c r="H188" i="25" s="1"/>
  <c r="H187" i="25" s="1"/>
  <c r="H186" i="25" s="1"/>
  <c r="H185" i="25" s="1"/>
  <c r="H184" i="25" s="1"/>
  <c r="H183" i="25" s="1"/>
  <c r="H182" i="25" s="1"/>
  <c r="H181" i="25" s="1"/>
  <c r="H180" i="25" s="1"/>
  <c r="H179" i="25" s="1"/>
  <c r="H178" i="25" s="1"/>
  <c r="H177" i="25" s="1"/>
  <c r="H176" i="25" s="1"/>
  <c r="H175" i="25" s="1"/>
  <c r="H174" i="25" s="1"/>
  <c r="H173" i="25" s="1"/>
  <c r="H172" i="25" s="1"/>
  <c r="H171" i="25" s="1"/>
  <c r="H170" i="25" s="1"/>
  <c r="H169" i="25" s="1"/>
  <c r="H168" i="25" s="1"/>
  <c r="H167" i="25" s="1"/>
  <c r="H166" i="25" s="1"/>
  <c r="H165" i="25" s="1"/>
  <c r="H164" i="25" s="1"/>
  <c r="H163" i="25" s="1"/>
  <c r="H162" i="25" s="1"/>
  <c r="H161" i="25" s="1"/>
  <c r="H160" i="25" s="1"/>
  <c r="H159" i="25" s="1"/>
  <c r="H158" i="25" s="1"/>
  <c r="H157" i="25" s="1"/>
  <c r="H156" i="25" s="1"/>
  <c r="H155" i="25" s="1"/>
  <c r="H154" i="25" s="1"/>
  <c r="H153" i="25" s="1"/>
  <c r="H152" i="25" s="1"/>
  <c r="H151" i="25" s="1"/>
  <c r="H150" i="25" s="1"/>
  <c r="H149" i="25" s="1"/>
  <c r="H148" i="25" s="1"/>
  <c r="H147" i="25" s="1"/>
  <c r="H146" i="25" s="1"/>
  <c r="H145" i="25" s="1"/>
  <c r="H144" i="25" s="1"/>
  <c r="H143" i="25" s="1"/>
  <c r="H142" i="25" s="1"/>
  <c r="H141" i="25" s="1"/>
  <c r="H140" i="25" s="1"/>
  <c r="H139" i="25" s="1"/>
  <c r="H138" i="25" s="1"/>
  <c r="H137" i="25" s="1"/>
  <c r="H136" i="25" s="1"/>
  <c r="H135" i="25" s="1"/>
  <c r="H134" i="25" s="1"/>
  <c r="H133" i="25" s="1"/>
  <c r="H132" i="25" s="1"/>
  <c r="H131" i="25" s="1"/>
  <c r="H130" i="25" s="1"/>
  <c r="H129" i="25" s="1"/>
  <c r="H128" i="25" s="1"/>
  <c r="H127" i="25" s="1"/>
  <c r="H126" i="25" s="1"/>
  <c r="H125" i="25" s="1"/>
  <c r="H124" i="25" s="1"/>
  <c r="H123" i="25" s="1"/>
  <c r="H122" i="25" s="1"/>
  <c r="H121" i="25" s="1"/>
  <c r="H120" i="25" s="1"/>
  <c r="H119" i="25" s="1"/>
  <c r="H118" i="25" s="1"/>
  <c r="H117" i="25" s="1"/>
  <c r="H116" i="25" s="1"/>
  <c r="H115" i="25" s="1"/>
  <c r="H114" i="25" s="1"/>
  <c r="H113" i="25" s="1"/>
  <c r="H112" i="25" s="1"/>
  <c r="H111" i="25" s="1"/>
  <c r="H110" i="25" s="1"/>
  <c r="H109" i="25" s="1"/>
  <c r="H108" i="25" s="1"/>
  <c r="H107" i="25" s="1"/>
  <c r="H106" i="25" s="1"/>
  <c r="H105" i="25" s="1"/>
  <c r="H104" i="25" s="1"/>
  <c r="H103" i="25" s="1"/>
  <c r="H102" i="25" s="1"/>
  <c r="H101" i="25" s="1"/>
  <c r="H100" i="25" s="1"/>
  <c r="H99" i="25" s="1"/>
  <c r="H98" i="25" s="1"/>
  <c r="H97" i="25" s="1"/>
  <c r="H96" i="25" s="1"/>
  <c r="H95" i="25" s="1"/>
  <c r="H94" i="25" s="1"/>
  <c r="H93" i="25" s="1"/>
  <c r="H92" i="25" s="1"/>
  <c r="H91" i="25" s="1"/>
  <c r="H90" i="25" s="1"/>
  <c r="H89" i="25" s="1"/>
  <c r="H88" i="25" s="1"/>
  <c r="H87" i="25" s="1"/>
  <c r="H86" i="25" s="1"/>
  <c r="H85" i="25" s="1"/>
  <c r="H84" i="25" s="1"/>
  <c r="H83" i="25" s="1"/>
  <c r="H82" i="25" s="1"/>
  <c r="H81" i="25" s="1"/>
  <c r="H80" i="25" s="1"/>
  <c r="H79" i="25" s="1"/>
  <c r="H78" i="25" s="1"/>
  <c r="H77" i="25" s="1"/>
  <c r="H76" i="25" s="1"/>
  <c r="H75" i="25" s="1"/>
  <c r="H74" i="25" s="1"/>
  <c r="H73" i="25" s="1"/>
  <c r="H72" i="25" s="1"/>
  <c r="H71" i="25" s="1"/>
  <c r="H70" i="25" s="1"/>
  <c r="H69" i="25" s="1"/>
  <c r="H68" i="25" s="1"/>
  <c r="H67" i="25" s="1"/>
  <c r="H66" i="25" s="1"/>
  <c r="H65" i="25" s="1"/>
  <c r="H64" i="25" s="1"/>
  <c r="H63" i="25" s="1"/>
  <c r="H62" i="25" s="1"/>
  <c r="H61" i="25" s="1"/>
  <c r="H60" i="25" s="1"/>
  <c r="H59" i="25" s="1"/>
  <c r="H58" i="25" s="1"/>
  <c r="H57" i="25" s="1"/>
  <c r="H56" i="25" s="1"/>
  <c r="H55" i="25" s="1"/>
  <c r="H54" i="25" s="1"/>
  <c r="H53" i="25" s="1"/>
  <c r="H52" i="25" s="1"/>
  <c r="H51" i="25" s="1"/>
  <c r="H50" i="25" s="1"/>
  <c r="H49" i="25" s="1"/>
  <c r="H48" i="25" s="1"/>
  <c r="H47" i="25" s="1"/>
  <c r="H46" i="25" s="1"/>
  <c r="H45" i="25" s="1"/>
  <c r="H44" i="25" s="1"/>
  <c r="H43" i="25" s="1"/>
  <c r="H42" i="25" s="1"/>
  <c r="H41" i="25" s="1"/>
  <c r="H40" i="25" s="1"/>
  <c r="H39" i="25" s="1"/>
  <c r="H38" i="25" s="1"/>
  <c r="H37" i="25" s="1"/>
  <c r="H36" i="25" s="1"/>
  <c r="H35" i="25" s="1"/>
  <c r="H34" i="25" s="1"/>
  <c r="H33" i="25" s="1"/>
  <c r="H32" i="25" s="1"/>
  <c r="H31" i="25" s="1"/>
  <c r="H30" i="25" s="1"/>
  <c r="H29" i="25" s="1"/>
  <c r="H28" i="25" s="1"/>
  <c r="H27" i="25" s="1"/>
  <c r="H26" i="25" s="1"/>
  <c r="H25" i="25" s="1"/>
  <c r="H24" i="25" s="1"/>
  <c r="H23" i="25" s="1"/>
  <c r="H22" i="25" s="1"/>
  <c r="H21" i="25" s="1"/>
  <c r="H20" i="25" s="1"/>
  <c r="H19" i="25" s="1"/>
  <c r="H18" i="25" s="1"/>
  <c r="H17" i="25" s="1"/>
  <c r="H16" i="25" s="1"/>
  <c r="H15" i="25" s="1"/>
  <c r="H14" i="25" s="1"/>
  <c r="H13" i="25" s="1"/>
  <c r="H12" i="25" s="1"/>
  <c r="H11" i="25" s="1"/>
  <c r="H10" i="25" s="1"/>
  <c r="H9" i="25" s="1"/>
  <c r="H8" i="25" s="1"/>
  <c r="H7" i="25" s="1"/>
  <c r="H6" i="25" s="1"/>
  <c r="H5" i="25" s="1"/>
  <c r="H4" i="25" s="1"/>
  <c r="H3" i="25" s="1"/>
  <c r="H2" i="25" s="1"/>
  <c r="H2" i="11" s="1"/>
  <c r="R26" i="38"/>
  <c r="S26" i="38"/>
  <c r="K27" i="38"/>
  <c r="D29" i="38"/>
  <c r="T27" i="38"/>
  <c r="U27" i="38"/>
  <c r="N3" i="25"/>
  <c r="C3" i="25"/>
  <c r="C3" i="11" s="1"/>
  <c r="M3" i="25"/>
  <c r="K28" i="38" l="1"/>
  <c r="P28" i="38"/>
  <c r="L28" i="38" s="1"/>
  <c r="Q27" i="38"/>
  <c r="M27" i="38" s="1"/>
  <c r="F287" i="25"/>
  <c r="G217" i="25"/>
  <c r="I218" i="25"/>
  <c r="I218" i="11" s="1"/>
  <c r="G218" i="11"/>
  <c r="R300" i="25"/>
  <c r="R301" i="11"/>
  <c r="Q301" i="25"/>
  <c r="Q301" i="11" s="1"/>
  <c r="I302" i="25"/>
  <c r="T28" i="38"/>
  <c r="U28" i="38"/>
  <c r="D30" i="38"/>
  <c r="P29" i="38"/>
  <c r="L29" i="38" s="1"/>
  <c r="R27" i="38"/>
  <c r="S27" i="38"/>
  <c r="N4" i="25"/>
  <c r="N4" i="11" s="1"/>
  <c r="N3" i="11"/>
  <c r="C4" i="25"/>
  <c r="C4" i="11" s="1"/>
  <c r="M4" i="25"/>
  <c r="M3" i="11"/>
  <c r="Q28" i="38" l="1"/>
  <c r="M28" i="38" s="1"/>
  <c r="G216" i="25"/>
  <c r="I217" i="25"/>
  <c r="I217" i="11" s="1"/>
  <c r="G217" i="11"/>
  <c r="F288" i="25"/>
  <c r="C5" i="25"/>
  <c r="C5" i="11" s="1"/>
  <c r="N5" i="25"/>
  <c r="N5" i="11" s="1"/>
  <c r="I303" i="25"/>
  <c r="R299" i="25"/>
  <c r="Q300" i="25"/>
  <c r="Q300" i="11" s="1"/>
  <c r="R300" i="11"/>
  <c r="R28" i="38"/>
  <c r="S28" i="38"/>
  <c r="P30" i="38"/>
  <c r="L30" i="38" s="1"/>
  <c r="K29" i="38"/>
  <c r="D31" i="38"/>
  <c r="T29" i="38"/>
  <c r="U29" i="38"/>
  <c r="E3" i="11"/>
  <c r="H3" i="11"/>
  <c r="M5" i="25"/>
  <c r="M4" i="11"/>
  <c r="K30" i="38" l="1"/>
  <c r="C6" i="25"/>
  <c r="C6" i="11" s="1"/>
  <c r="Q29" i="38"/>
  <c r="M29" i="38" s="1"/>
  <c r="F289" i="25"/>
  <c r="G215" i="25"/>
  <c r="I216" i="25"/>
  <c r="I216" i="11" s="1"/>
  <c r="G216" i="11"/>
  <c r="N6" i="25"/>
  <c r="N6" i="11" s="1"/>
  <c r="I304" i="25"/>
  <c r="Q299" i="25"/>
  <c r="Q299" i="11" s="1"/>
  <c r="R298" i="25"/>
  <c r="R299" i="11"/>
  <c r="T30" i="38"/>
  <c r="U30" i="38"/>
  <c r="D32" i="38"/>
  <c r="P31" i="38"/>
  <c r="L31" i="38" s="1"/>
  <c r="R29" i="38"/>
  <c r="S29" i="38"/>
  <c r="H4" i="11"/>
  <c r="E5" i="11"/>
  <c r="E4" i="11"/>
  <c r="M6" i="25"/>
  <c r="M5" i="11"/>
  <c r="H5" i="11"/>
  <c r="P2" i="12"/>
  <c r="Q2" i="12"/>
  <c r="R2" i="12"/>
  <c r="S2" i="12"/>
  <c r="T2" i="12"/>
  <c r="N2" i="12"/>
  <c r="J2" i="12"/>
  <c r="K2" i="12" s="1"/>
  <c r="L2" i="12" s="1"/>
  <c r="Q3" i="3"/>
  <c r="S3" i="3" s="1"/>
  <c r="Q4" i="3"/>
  <c r="Q2" i="3"/>
  <c r="S2" i="3" s="1"/>
  <c r="R4" i="3"/>
  <c r="R3" i="3"/>
  <c r="R2" i="3"/>
  <c r="T2" i="3" s="1"/>
  <c r="T3" i="3"/>
  <c r="C7" i="25" l="1"/>
  <c r="C7" i="11" s="1"/>
  <c r="N7" i="25"/>
  <c r="N7" i="11" s="1"/>
  <c r="Q30" i="38"/>
  <c r="M30" i="38" s="1"/>
  <c r="G214" i="25"/>
  <c r="I215" i="25"/>
  <c r="I215" i="11" s="1"/>
  <c r="G215" i="11"/>
  <c r="F290" i="25"/>
  <c r="R297" i="25"/>
  <c r="Q298" i="25"/>
  <c r="Q298" i="11" s="1"/>
  <c r="R298" i="11"/>
  <c r="I305" i="25"/>
  <c r="R30" i="38"/>
  <c r="S30" i="38"/>
  <c r="P32" i="38"/>
  <c r="L32" i="38" s="1"/>
  <c r="K31" i="38"/>
  <c r="D33" i="38"/>
  <c r="T31" i="38"/>
  <c r="U31" i="38"/>
  <c r="S4" i="3"/>
  <c r="AJ2" i="16"/>
  <c r="AJ9" i="16"/>
  <c r="AJ19" i="16"/>
  <c r="T4" i="3"/>
  <c r="AK2" i="16"/>
  <c r="AK19" i="16"/>
  <c r="AK9" i="16"/>
  <c r="N8" i="25"/>
  <c r="N8" i="11" s="1"/>
  <c r="E6" i="11"/>
  <c r="M7" i="25"/>
  <c r="M6" i="11"/>
  <c r="C8" i="25"/>
  <c r="C8" i="11" s="1"/>
  <c r="K32" i="38" l="1"/>
  <c r="Q31" i="38"/>
  <c r="M31" i="38" s="1"/>
  <c r="F291" i="25"/>
  <c r="G213" i="25"/>
  <c r="I214" i="25"/>
  <c r="I214" i="11" s="1"/>
  <c r="G214" i="11"/>
  <c r="I306" i="25"/>
  <c r="R296" i="25"/>
  <c r="Q297" i="25"/>
  <c r="Q297" i="11" s="1"/>
  <c r="R297" i="11"/>
  <c r="T32" i="38"/>
  <c r="U32" i="38"/>
  <c r="D34" i="38"/>
  <c r="P33" i="38"/>
  <c r="L33" i="38" s="1"/>
  <c r="S31" i="38"/>
  <c r="R31" i="38"/>
  <c r="AM19" i="16"/>
  <c r="AM2" i="16"/>
  <c r="AM9" i="16"/>
  <c r="AL2" i="16"/>
  <c r="AL9" i="16"/>
  <c r="AL19" i="16"/>
  <c r="N9" i="25"/>
  <c r="N9" i="11" s="1"/>
  <c r="H6" i="11"/>
  <c r="M8" i="25"/>
  <c r="M7" i="11"/>
  <c r="C9" i="25"/>
  <c r="C9" i="11" s="1"/>
  <c r="Q32" i="38" l="1"/>
  <c r="M32" i="38" s="1"/>
  <c r="G212" i="25"/>
  <c r="I213" i="25"/>
  <c r="I213" i="11" s="1"/>
  <c r="G213" i="11"/>
  <c r="F292" i="25"/>
  <c r="R295" i="25"/>
  <c r="Q296" i="25"/>
  <c r="Q296" i="11" s="1"/>
  <c r="R296" i="11"/>
  <c r="I307" i="25"/>
  <c r="R32" i="38"/>
  <c r="S32" i="38"/>
  <c r="P34" i="38"/>
  <c r="L34" i="38" s="1"/>
  <c r="K33" i="38"/>
  <c r="D35" i="38"/>
  <c r="U33" i="38"/>
  <c r="T33" i="38"/>
  <c r="E7" i="11"/>
  <c r="N10" i="25"/>
  <c r="N10" i="11" s="1"/>
  <c r="M9" i="25"/>
  <c r="M8" i="11"/>
  <c r="C10" i="25"/>
  <c r="C10" i="11" s="1"/>
  <c r="K34" i="38" l="1"/>
  <c r="Q33" i="38"/>
  <c r="M33" i="38" s="1"/>
  <c r="F293" i="25"/>
  <c r="G211" i="25"/>
  <c r="I212" i="25"/>
  <c r="I212" i="11" s="1"/>
  <c r="G212" i="11"/>
  <c r="I308" i="25"/>
  <c r="R294" i="25"/>
  <c r="Q295" i="25"/>
  <c r="Q295" i="11" s="1"/>
  <c r="R295" i="11"/>
  <c r="U34" i="38"/>
  <c r="T34" i="38"/>
  <c r="D36" i="38"/>
  <c r="P35" i="38"/>
  <c r="L35" i="38" s="1"/>
  <c r="S33" i="38"/>
  <c r="R33" i="38"/>
  <c r="N11" i="25"/>
  <c r="N11" i="11" s="1"/>
  <c r="E8" i="11"/>
  <c r="H8" i="11"/>
  <c r="H7" i="11"/>
  <c r="M10" i="25"/>
  <c r="M9" i="11"/>
  <c r="C11" i="25"/>
  <c r="C11" i="11" s="1"/>
  <c r="Q34" i="38" l="1"/>
  <c r="M34" i="38" s="1"/>
  <c r="G210" i="25"/>
  <c r="I211" i="25"/>
  <c r="I211" i="11" s="1"/>
  <c r="G211" i="11"/>
  <c r="F294" i="25"/>
  <c r="R293" i="25"/>
  <c r="R294" i="11"/>
  <c r="Q294" i="25"/>
  <c r="Q294" i="11" s="1"/>
  <c r="I309" i="25"/>
  <c r="S34" i="38"/>
  <c r="R34" i="38"/>
  <c r="P36" i="38"/>
  <c r="L36" i="38" s="1"/>
  <c r="K35" i="38"/>
  <c r="D37" i="38"/>
  <c r="T35" i="38"/>
  <c r="U35" i="38"/>
  <c r="E9" i="11"/>
  <c r="N12" i="25"/>
  <c r="N12" i="11" s="1"/>
  <c r="M11" i="25"/>
  <c r="M10" i="11"/>
  <c r="C12" i="25"/>
  <c r="C12" i="11" s="1"/>
  <c r="K36" i="38" l="1"/>
  <c r="Q35" i="38"/>
  <c r="M35" i="38" s="1"/>
  <c r="F295" i="25"/>
  <c r="G209" i="25"/>
  <c r="I210" i="25"/>
  <c r="I210" i="11" s="1"/>
  <c r="G210" i="11"/>
  <c r="I310" i="25"/>
  <c r="R292" i="25"/>
  <c r="R293" i="11"/>
  <c r="Q293" i="25"/>
  <c r="Q293" i="11" s="1"/>
  <c r="U36" i="38"/>
  <c r="T36" i="38"/>
  <c r="D38" i="38"/>
  <c r="P37" i="38"/>
  <c r="L37" i="38" s="1"/>
  <c r="S35" i="38"/>
  <c r="R35" i="38"/>
  <c r="N13" i="25"/>
  <c r="N13" i="11" s="1"/>
  <c r="E10" i="11"/>
  <c r="H9" i="11"/>
  <c r="M12" i="25"/>
  <c r="M11" i="11"/>
  <c r="C13" i="25"/>
  <c r="C13" i="11" s="1"/>
  <c r="Q36" i="38" l="1"/>
  <c r="M36" i="38" s="1"/>
  <c r="G208" i="25"/>
  <c r="I209" i="25"/>
  <c r="I209" i="11" s="1"/>
  <c r="G209" i="11"/>
  <c r="F296" i="25"/>
  <c r="R292" i="11"/>
  <c r="R291" i="25"/>
  <c r="Q292" i="25"/>
  <c r="Q292" i="11" s="1"/>
  <c r="I311" i="25"/>
  <c r="S36" i="38"/>
  <c r="R36" i="38"/>
  <c r="P38" i="38"/>
  <c r="L38" i="38" s="1"/>
  <c r="K37" i="38"/>
  <c r="D39" i="38"/>
  <c r="K38" i="38"/>
  <c r="T37" i="38"/>
  <c r="U37" i="38"/>
  <c r="E11" i="11"/>
  <c r="N14" i="25"/>
  <c r="N14" i="11" s="1"/>
  <c r="H11" i="11"/>
  <c r="H10" i="11"/>
  <c r="M13" i="25"/>
  <c r="M12" i="11"/>
  <c r="C14" i="25"/>
  <c r="C14" i="11" s="1"/>
  <c r="Q37" i="38" l="1"/>
  <c r="M37" i="38" s="1"/>
  <c r="F297" i="25"/>
  <c r="G207" i="25"/>
  <c r="I208" i="25"/>
  <c r="I208" i="11" s="1"/>
  <c r="G208" i="11"/>
  <c r="I312" i="25"/>
  <c r="Q291" i="25"/>
  <c r="Q291" i="11" s="1"/>
  <c r="R290" i="25"/>
  <c r="R291" i="11"/>
  <c r="T38" i="38"/>
  <c r="U38" i="38"/>
  <c r="D40" i="38"/>
  <c r="P39" i="38"/>
  <c r="L39" i="38" s="1"/>
  <c r="S37" i="38"/>
  <c r="R37" i="38"/>
  <c r="N15" i="25"/>
  <c r="N15" i="11" s="1"/>
  <c r="E13" i="11"/>
  <c r="E12" i="11"/>
  <c r="H12" i="11"/>
  <c r="M14" i="25"/>
  <c r="M13" i="11"/>
  <c r="C15" i="25"/>
  <c r="C15" i="11" s="1"/>
  <c r="Q38" i="38" l="1"/>
  <c r="M38" i="38" s="1"/>
  <c r="G206" i="25"/>
  <c r="I207" i="25"/>
  <c r="I207" i="11" s="1"/>
  <c r="G207" i="11"/>
  <c r="F298" i="25"/>
  <c r="Q290" i="25"/>
  <c r="Q290" i="11" s="1"/>
  <c r="R290" i="11"/>
  <c r="R289" i="25"/>
  <c r="I313" i="25"/>
  <c r="R38" i="38"/>
  <c r="S38" i="38"/>
  <c r="P40" i="38"/>
  <c r="L40" i="38" s="1"/>
  <c r="K39" i="38"/>
  <c r="D41" i="38"/>
  <c r="K40" i="38"/>
  <c r="U39" i="38"/>
  <c r="T39" i="38"/>
  <c r="N16" i="25"/>
  <c r="N16" i="11" s="1"/>
  <c r="H13" i="11"/>
  <c r="M15" i="25"/>
  <c r="M14" i="11"/>
  <c r="C16" i="25"/>
  <c r="C16" i="11" s="1"/>
  <c r="Q39" i="38" l="1"/>
  <c r="M39" i="38" s="1"/>
  <c r="F299" i="25"/>
  <c r="G205" i="25"/>
  <c r="I206" i="25"/>
  <c r="I206" i="11" s="1"/>
  <c r="G206" i="11"/>
  <c r="I314" i="25"/>
  <c r="R289" i="11"/>
  <c r="Q289" i="25"/>
  <c r="Q289" i="11" s="1"/>
  <c r="R288" i="25"/>
  <c r="T40" i="38"/>
  <c r="U40" i="38"/>
  <c r="D42" i="38"/>
  <c r="P41" i="38"/>
  <c r="L41" i="38" s="1"/>
  <c r="R39" i="38"/>
  <c r="S39" i="38"/>
  <c r="E14" i="11"/>
  <c r="N17" i="25"/>
  <c r="N17" i="11" s="1"/>
  <c r="M16" i="25"/>
  <c r="M15" i="11"/>
  <c r="C17" i="25"/>
  <c r="C17" i="11" s="1"/>
  <c r="Q40" i="38" l="1"/>
  <c r="M40" i="38" s="1"/>
  <c r="G204" i="25"/>
  <c r="I205" i="25"/>
  <c r="I205" i="11" s="1"/>
  <c r="G205" i="11"/>
  <c r="F300" i="25"/>
  <c r="R288" i="11"/>
  <c r="R287" i="25"/>
  <c r="Q288" i="25"/>
  <c r="Q288" i="11" s="1"/>
  <c r="I315" i="25"/>
  <c r="R40" i="38"/>
  <c r="S40" i="38"/>
  <c r="P42" i="38"/>
  <c r="L42" i="38" s="1"/>
  <c r="K41" i="38"/>
  <c r="D43" i="38"/>
  <c r="K42" i="38"/>
  <c r="T41" i="38"/>
  <c r="U41" i="38"/>
  <c r="N18" i="25"/>
  <c r="N18" i="11" s="1"/>
  <c r="E15" i="11"/>
  <c r="H14" i="11"/>
  <c r="M17" i="25"/>
  <c r="M16" i="11"/>
  <c r="C18" i="25"/>
  <c r="C18" i="11" s="1"/>
  <c r="Q41" i="38" l="1"/>
  <c r="M41" i="38" s="1"/>
  <c r="F301" i="25"/>
  <c r="G203" i="25"/>
  <c r="I204" i="25"/>
  <c r="I204" i="11" s="1"/>
  <c r="G204" i="11"/>
  <c r="I316" i="25"/>
  <c r="R286" i="25"/>
  <c r="Q287" i="25"/>
  <c r="Q287" i="11" s="1"/>
  <c r="R287" i="11"/>
  <c r="U42" i="38"/>
  <c r="T42" i="38"/>
  <c r="D44" i="38"/>
  <c r="P43" i="38"/>
  <c r="L43" i="38" s="1"/>
  <c r="R41" i="38"/>
  <c r="S41" i="38"/>
  <c r="E17" i="11"/>
  <c r="E16" i="11"/>
  <c r="N19" i="25"/>
  <c r="N19" i="11" s="1"/>
  <c r="H15" i="11"/>
  <c r="M18" i="25"/>
  <c r="M17" i="11"/>
  <c r="C19" i="25"/>
  <c r="C19" i="11" s="1"/>
  <c r="Q42" i="38" l="1"/>
  <c r="M42" i="38" s="1"/>
  <c r="I203" i="25"/>
  <c r="I203" i="11" s="1"/>
  <c r="G203" i="11"/>
  <c r="G202" i="25"/>
  <c r="F302" i="25"/>
  <c r="R286" i="11"/>
  <c r="Q286" i="25"/>
  <c r="Q286" i="11" s="1"/>
  <c r="R285" i="25"/>
  <c r="I317" i="25"/>
  <c r="R42" i="38"/>
  <c r="S42" i="38"/>
  <c r="P44" i="38"/>
  <c r="L44" i="38" s="1"/>
  <c r="K43" i="38"/>
  <c r="K44" i="38"/>
  <c r="T43" i="38"/>
  <c r="U43" i="38"/>
  <c r="N20" i="25"/>
  <c r="N20" i="11" s="1"/>
  <c r="H16" i="11"/>
  <c r="M19" i="25"/>
  <c r="M18" i="11"/>
  <c r="C20" i="25"/>
  <c r="C20" i="11" s="1"/>
  <c r="Q44" i="38" l="1"/>
  <c r="M44" i="38" s="1"/>
  <c r="Q43" i="38"/>
  <c r="M43" i="38" s="1"/>
  <c r="F303" i="25"/>
  <c r="G202" i="11"/>
  <c r="I202" i="25"/>
  <c r="I202" i="11" s="1"/>
  <c r="G201" i="25"/>
  <c r="I318" i="25"/>
  <c r="R285" i="11"/>
  <c r="Q285" i="25"/>
  <c r="Q285" i="11" s="1"/>
  <c r="R284" i="25"/>
  <c r="U44" i="38"/>
  <c r="T44" i="38"/>
  <c r="R43" i="38"/>
  <c r="S43" i="38"/>
  <c r="E18" i="11"/>
  <c r="N21" i="25"/>
  <c r="N21" i="11" s="1"/>
  <c r="H17" i="11"/>
  <c r="M20" i="25"/>
  <c r="M19" i="11"/>
  <c r="C21" i="25"/>
  <c r="C21" i="11" s="1"/>
  <c r="G200" i="25" l="1"/>
  <c r="G201" i="11"/>
  <c r="I201" i="25"/>
  <c r="I201" i="11" s="1"/>
  <c r="F304" i="25"/>
  <c r="R284" i="11"/>
  <c r="R283" i="25"/>
  <c r="Q284" i="25"/>
  <c r="Q284" i="11" s="1"/>
  <c r="I319" i="25"/>
  <c r="S44" i="38"/>
  <c r="R44" i="38"/>
  <c r="N22" i="25"/>
  <c r="N22" i="11" s="1"/>
  <c r="E19" i="11"/>
  <c r="H18" i="11"/>
  <c r="M21" i="25"/>
  <c r="M20" i="11"/>
  <c r="C22" i="25"/>
  <c r="C22" i="11" s="1"/>
  <c r="F305" i="25" l="1"/>
  <c r="G199" i="25"/>
  <c r="I200" i="25"/>
  <c r="I200" i="11" s="1"/>
  <c r="G200" i="11"/>
  <c r="I320" i="25"/>
  <c r="R282" i="25"/>
  <c r="Q283" i="25"/>
  <c r="Q283" i="11" s="1"/>
  <c r="R283" i="11"/>
  <c r="E20" i="11"/>
  <c r="N23" i="25"/>
  <c r="N23" i="11" s="1"/>
  <c r="H19" i="11"/>
  <c r="M22" i="25"/>
  <c r="M21" i="11"/>
  <c r="C23" i="25"/>
  <c r="C23" i="11" s="1"/>
  <c r="I199" i="25" l="1"/>
  <c r="I199" i="11" s="1"/>
  <c r="G198" i="25"/>
  <c r="G199" i="11"/>
  <c r="F306" i="25"/>
  <c r="R282" i="11"/>
  <c r="Q282" i="25"/>
  <c r="Q282" i="11" s="1"/>
  <c r="R281" i="25"/>
  <c r="I322" i="25"/>
  <c r="I321" i="25"/>
  <c r="N24" i="25"/>
  <c r="N24" i="11" s="1"/>
  <c r="E21" i="11"/>
  <c r="H20" i="11"/>
  <c r="M23" i="25"/>
  <c r="M22" i="11"/>
  <c r="C24" i="25"/>
  <c r="C24" i="11" s="1"/>
  <c r="F307" i="25" l="1"/>
  <c r="G197" i="25"/>
  <c r="I198" i="25"/>
  <c r="I198" i="11" s="1"/>
  <c r="G198" i="11"/>
  <c r="R280" i="25"/>
  <c r="R281" i="11"/>
  <c r="Q281" i="25"/>
  <c r="Q281" i="11" s="1"/>
  <c r="E22" i="11"/>
  <c r="N25" i="25"/>
  <c r="N25" i="11" s="1"/>
  <c r="H22" i="11"/>
  <c r="H21" i="11"/>
  <c r="M24" i="25"/>
  <c r="M23" i="11"/>
  <c r="C25" i="25"/>
  <c r="C25" i="11" s="1"/>
  <c r="G196" i="25" l="1"/>
  <c r="G197" i="11"/>
  <c r="I197" i="25"/>
  <c r="I197" i="11" s="1"/>
  <c r="F308" i="25"/>
  <c r="R280" i="11"/>
  <c r="Q280" i="25"/>
  <c r="Q280" i="11" s="1"/>
  <c r="R279" i="25"/>
  <c r="N26" i="25"/>
  <c r="N26" i="11" s="1"/>
  <c r="E23" i="11"/>
  <c r="M25" i="25"/>
  <c r="M24" i="11"/>
  <c r="C26" i="25"/>
  <c r="C26" i="11" s="1"/>
  <c r="F309" i="25" l="1"/>
  <c r="G195" i="25"/>
  <c r="G196" i="11"/>
  <c r="I196" i="25"/>
  <c r="I196" i="11" s="1"/>
  <c r="R278" i="25"/>
  <c r="R279" i="11"/>
  <c r="Q279" i="25"/>
  <c r="Q279" i="11" s="1"/>
  <c r="E24" i="11"/>
  <c r="N27" i="25"/>
  <c r="N27" i="11" s="1"/>
  <c r="H23" i="11"/>
  <c r="M26" i="25"/>
  <c r="M25" i="11"/>
  <c r="C27" i="25"/>
  <c r="C27" i="11" s="1"/>
  <c r="G194" i="25" l="1"/>
  <c r="I195" i="25"/>
  <c r="I195" i="11" s="1"/>
  <c r="G195" i="11"/>
  <c r="F310" i="25"/>
  <c r="R278" i="11"/>
  <c r="Q278" i="25"/>
  <c r="Q278" i="11" s="1"/>
  <c r="R277" i="25"/>
  <c r="N28" i="25"/>
  <c r="N28" i="11" s="1"/>
  <c r="E25" i="11"/>
  <c r="H24" i="11"/>
  <c r="M27" i="25"/>
  <c r="M26" i="11"/>
  <c r="C28" i="25"/>
  <c r="C28" i="11" s="1"/>
  <c r="F311" i="25" l="1"/>
  <c r="I194" i="25"/>
  <c r="I194" i="11" s="1"/>
  <c r="G193" i="25"/>
  <c r="G194" i="11"/>
  <c r="Q277" i="25"/>
  <c r="Q277" i="11" s="1"/>
  <c r="R277" i="11"/>
  <c r="R276" i="25"/>
  <c r="E26" i="11"/>
  <c r="N29" i="25"/>
  <c r="N29" i="11" s="1"/>
  <c r="H25" i="11"/>
  <c r="M28" i="25"/>
  <c r="M27" i="11"/>
  <c r="C29" i="25"/>
  <c r="C29" i="11" s="1"/>
  <c r="G192" i="25" l="1"/>
  <c r="I193" i="25"/>
  <c r="I193" i="11" s="1"/>
  <c r="G193" i="11"/>
  <c r="F312" i="25"/>
  <c r="R275" i="25"/>
  <c r="R276" i="11"/>
  <c r="Q276" i="25"/>
  <c r="Q276" i="11" s="1"/>
  <c r="N30" i="25"/>
  <c r="N30" i="11" s="1"/>
  <c r="E27" i="11"/>
  <c r="H26" i="11"/>
  <c r="M29" i="25"/>
  <c r="M28" i="11"/>
  <c r="C30" i="25"/>
  <c r="C30" i="11" s="1"/>
  <c r="F313" i="25" l="1"/>
  <c r="G191" i="25"/>
  <c r="G192" i="11"/>
  <c r="I192" i="25"/>
  <c r="I192" i="11" s="1"/>
  <c r="R274" i="25"/>
  <c r="Q275" i="25"/>
  <c r="Q275" i="11" s="1"/>
  <c r="R275" i="11"/>
  <c r="E28" i="11"/>
  <c r="N31" i="25"/>
  <c r="N31" i="11" s="1"/>
  <c r="H27" i="11"/>
  <c r="M30" i="25"/>
  <c r="M29" i="11"/>
  <c r="C31" i="25"/>
  <c r="C31" i="11" s="1"/>
  <c r="I191" i="25" l="1"/>
  <c r="I191" i="11" s="1"/>
  <c r="G190" i="25"/>
  <c r="G191" i="11"/>
  <c r="Q274" i="25"/>
  <c r="Q274" i="11" s="1"/>
  <c r="R274" i="11"/>
  <c r="R273" i="25"/>
  <c r="N32" i="25"/>
  <c r="N32" i="11" s="1"/>
  <c r="E29" i="11"/>
  <c r="H28" i="11"/>
  <c r="M31" i="25"/>
  <c r="M30" i="11"/>
  <c r="C32" i="25"/>
  <c r="C32" i="11" s="1"/>
  <c r="F315" i="25" l="1"/>
  <c r="G189" i="25"/>
  <c r="G190" i="11"/>
  <c r="I190" i="25"/>
  <c r="I190" i="11" s="1"/>
  <c r="R272" i="25"/>
  <c r="R273" i="11"/>
  <c r="Q273" i="25"/>
  <c r="Q273" i="11" s="1"/>
  <c r="E30" i="11"/>
  <c r="N33" i="25"/>
  <c r="N33" i="11" s="1"/>
  <c r="H29" i="11"/>
  <c r="M32" i="25"/>
  <c r="M31" i="11"/>
  <c r="C33" i="25"/>
  <c r="C33" i="11" s="1"/>
  <c r="G188" i="25" l="1"/>
  <c r="I189" i="25"/>
  <c r="I189" i="11" s="1"/>
  <c r="G189" i="11"/>
  <c r="F316" i="25"/>
  <c r="R271" i="25"/>
  <c r="R272" i="11"/>
  <c r="Q272" i="25"/>
  <c r="Q272" i="11" s="1"/>
  <c r="N34" i="25"/>
  <c r="N34" i="11" s="1"/>
  <c r="E31" i="11"/>
  <c r="H30" i="11"/>
  <c r="M33" i="25"/>
  <c r="M32" i="11"/>
  <c r="C34" i="25"/>
  <c r="C34" i="11" s="1"/>
  <c r="F317" i="25" l="1"/>
  <c r="I188" i="25"/>
  <c r="I188" i="11" s="1"/>
  <c r="G188" i="11"/>
  <c r="G187" i="25"/>
  <c r="R270" i="25"/>
  <c r="Q271" i="25"/>
  <c r="Q271" i="11" s="1"/>
  <c r="R271" i="11"/>
  <c r="E32" i="11"/>
  <c r="N35" i="25"/>
  <c r="N35" i="11" s="1"/>
  <c r="H31" i="11"/>
  <c r="M34" i="25"/>
  <c r="M33" i="11"/>
  <c r="C35" i="25"/>
  <c r="C35" i="11" s="1"/>
  <c r="G186" i="25" l="1"/>
  <c r="G187" i="11"/>
  <c r="I187" i="25"/>
  <c r="I187" i="11" s="1"/>
  <c r="F318" i="25"/>
  <c r="R269" i="25"/>
  <c r="Q270" i="25"/>
  <c r="Q270" i="11" s="1"/>
  <c r="R270" i="11"/>
  <c r="N36" i="25"/>
  <c r="N36" i="11" s="1"/>
  <c r="E33" i="11"/>
  <c r="H32" i="11"/>
  <c r="M35" i="25"/>
  <c r="M34" i="11"/>
  <c r="C36" i="25"/>
  <c r="C36" i="11" s="1"/>
  <c r="F319" i="25" l="1"/>
  <c r="I186" i="25"/>
  <c r="I186" i="11" s="1"/>
  <c r="G186" i="11"/>
  <c r="G185" i="25"/>
  <c r="R268" i="25"/>
  <c r="Q269" i="25"/>
  <c r="Q269" i="11" s="1"/>
  <c r="R269" i="11"/>
  <c r="E34" i="11"/>
  <c r="N37" i="25"/>
  <c r="N37" i="11" s="1"/>
  <c r="H33" i="11"/>
  <c r="M36" i="25"/>
  <c r="M35" i="11"/>
  <c r="C37" i="25"/>
  <c r="C37" i="11" s="1"/>
  <c r="G184" i="25" l="1"/>
  <c r="I185" i="25"/>
  <c r="I185" i="11" s="1"/>
  <c r="G185" i="11"/>
  <c r="F320" i="25"/>
  <c r="R267" i="25"/>
  <c r="Q268" i="25"/>
  <c r="Q268" i="11" s="1"/>
  <c r="R268" i="11"/>
  <c r="N38" i="25"/>
  <c r="N38" i="11" s="1"/>
  <c r="E35" i="11"/>
  <c r="H34" i="11"/>
  <c r="M37" i="25"/>
  <c r="M36" i="11"/>
  <c r="C38" i="25"/>
  <c r="C38" i="11" s="1"/>
  <c r="F321" i="25" l="1"/>
  <c r="F322" i="25"/>
  <c r="G183" i="25"/>
  <c r="I184" i="25"/>
  <c r="I184" i="11" s="1"/>
  <c r="G184" i="11"/>
  <c r="R266" i="25"/>
  <c r="R267" i="11"/>
  <c r="Q267" i="25"/>
  <c r="Q267" i="11" s="1"/>
  <c r="E36" i="11"/>
  <c r="N39" i="25"/>
  <c r="N39" i="11" s="1"/>
  <c r="H35" i="11"/>
  <c r="M38" i="25"/>
  <c r="M37" i="11"/>
  <c r="C39" i="25"/>
  <c r="C39" i="11" s="1"/>
  <c r="G182" i="25" l="1"/>
  <c r="I183" i="25"/>
  <c r="I183" i="11" s="1"/>
  <c r="G183" i="11"/>
  <c r="R265" i="25"/>
  <c r="Q266" i="25"/>
  <c r="Q266" i="11" s="1"/>
  <c r="R266" i="11"/>
  <c r="N40" i="25"/>
  <c r="N40" i="11" s="1"/>
  <c r="E37" i="11"/>
  <c r="H36" i="11"/>
  <c r="M39" i="25"/>
  <c r="M38" i="11"/>
  <c r="C40" i="25"/>
  <c r="C40" i="11" s="1"/>
  <c r="I182" i="25" l="1"/>
  <c r="I182" i="11" s="1"/>
  <c r="G181" i="25"/>
  <c r="G182" i="11"/>
  <c r="R264" i="25"/>
  <c r="R265" i="11"/>
  <c r="Q265" i="25"/>
  <c r="Q265" i="11" s="1"/>
  <c r="E38" i="11"/>
  <c r="N41" i="25"/>
  <c r="N41" i="11" s="1"/>
  <c r="H37" i="11"/>
  <c r="M40" i="25"/>
  <c r="M39" i="11"/>
  <c r="C41" i="25"/>
  <c r="C41" i="11" s="1"/>
  <c r="I181" i="25" l="1"/>
  <c r="I181" i="11" s="1"/>
  <c r="G180" i="25"/>
  <c r="G181" i="11"/>
  <c r="R263" i="25"/>
  <c r="R264" i="11"/>
  <c r="Q264" i="25"/>
  <c r="Q264" i="11" s="1"/>
  <c r="N42" i="25"/>
  <c r="N42" i="11" s="1"/>
  <c r="E39" i="11"/>
  <c r="H38" i="11"/>
  <c r="M41" i="25"/>
  <c r="M40" i="11"/>
  <c r="C42" i="25"/>
  <c r="C42" i="11" s="1"/>
  <c r="G179" i="25" l="1"/>
  <c r="I180" i="25"/>
  <c r="I180" i="11" s="1"/>
  <c r="G180" i="11"/>
  <c r="Q263" i="25"/>
  <c r="Q263" i="11" s="1"/>
  <c r="R262" i="25"/>
  <c r="R263" i="11"/>
  <c r="N43" i="25"/>
  <c r="N43" i="11" s="1"/>
  <c r="E40" i="11"/>
  <c r="H39" i="11"/>
  <c r="M42" i="25"/>
  <c r="M41" i="11"/>
  <c r="C43" i="25"/>
  <c r="C43" i="11" s="1"/>
  <c r="G178" i="25" l="1"/>
  <c r="I179" i="25"/>
  <c r="I179" i="11" s="1"/>
  <c r="G179" i="11"/>
  <c r="Q262" i="25"/>
  <c r="Q262" i="11" s="1"/>
  <c r="R261" i="25"/>
  <c r="R262" i="11"/>
  <c r="E41" i="11"/>
  <c r="N44" i="25"/>
  <c r="N44" i="11" s="1"/>
  <c r="H40" i="11"/>
  <c r="M43" i="25"/>
  <c r="M42" i="11"/>
  <c r="C44" i="25"/>
  <c r="C44" i="11" s="1"/>
  <c r="G177" i="25" l="1"/>
  <c r="G178" i="11"/>
  <c r="I178" i="25"/>
  <c r="I178" i="11" s="1"/>
  <c r="Q261" i="25"/>
  <c r="Q261" i="11" s="1"/>
  <c r="R260" i="25"/>
  <c r="R261" i="11"/>
  <c r="N45" i="25"/>
  <c r="N45" i="11" s="1"/>
  <c r="E42" i="11"/>
  <c r="H41" i="11"/>
  <c r="M44" i="25"/>
  <c r="M43" i="11"/>
  <c r="C45" i="25"/>
  <c r="C45" i="11" s="1"/>
  <c r="G176" i="25" l="1"/>
  <c r="I177" i="25"/>
  <c r="I177" i="11" s="1"/>
  <c r="G177" i="11"/>
  <c r="R259" i="25"/>
  <c r="Q260" i="25"/>
  <c r="Q260" i="11" s="1"/>
  <c r="R260" i="11"/>
  <c r="E43" i="11"/>
  <c r="N46" i="25"/>
  <c r="N46" i="11" s="1"/>
  <c r="H42" i="11"/>
  <c r="M45" i="25"/>
  <c r="M44" i="11"/>
  <c r="C46" i="25"/>
  <c r="C46" i="11" s="1"/>
  <c r="G175" i="25" l="1"/>
  <c r="I176" i="25"/>
  <c r="I176" i="11" s="1"/>
  <c r="G176" i="11"/>
  <c r="Q259" i="25"/>
  <c r="Q259" i="11" s="1"/>
  <c r="R258" i="25"/>
  <c r="R259" i="11"/>
  <c r="E44" i="11"/>
  <c r="N47" i="25"/>
  <c r="N47" i="11" s="1"/>
  <c r="H43" i="11"/>
  <c r="M46" i="25"/>
  <c r="M45" i="11"/>
  <c r="C47" i="25"/>
  <c r="C47" i="11" s="1"/>
  <c r="G174" i="25" l="1"/>
  <c r="I175" i="25"/>
  <c r="I175" i="11" s="1"/>
  <c r="G175" i="11"/>
  <c r="R257" i="25"/>
  <c r="Q258" i="25"/>
  <c r="Q258" i="11" s="1"/>
  <c r="R258" i="11"/>
  <c r="N48" i="25"/>
  <c r="N48" i="11" s="1"/>
  <c r="E45" i="11"/>
  <c r="H44" i="11"/>
  <c r="M47" i="25"/>
  <c r="M46" i="11"/>
  <c r="C48" i="25"/>
  <c r="C48" i="11" s="1"/>
  <c r="G173" i="25" l="1"/>
  <c r="I174" i="25"/>
  <c r="I174" i="11" s="1"/>
  <c r="G174" i="11"/>
  <c r="R256" i="25"/>
  <c r="R257" i="11"/>
  <c r="Q257" i="25"/>
  <c r="Q257" i="11" s="1"/>
  <c r="E46" i="11"/>
  <c r="N49" i="25"/>
  <c r="N49" i="11" s="1"/>
  <c r="H45" i="11"/>
  <c r="M48" i="25"/>
  <c r="M47" i="11"/>
  <c r="C49" i="25"/>
  <c r="C49" i="11" s="1"/>
  <c r="I173" i="25" l="1"/>
  <c r="I173" i="11" s="1"/>
  <c r="G173" i="11"/>
  <c r="G172" i="25"/>
  <c r="Q256" i="25"/>
  <c r="Q256" i="11" s="1"/>
  <c r="R255" i="25"/>
  <c r="R256" i="11"/>
  <c r="N50" i="25"/>
  <c r="N50" i="11" s="1"/>
  <c r="E47" i="11"/>
  <c r="H46" i="11"/>
  <c r="M49" i="25"/>
  <c r="M48" i="11"/>
  <c r="C50" i="25"/>
  <c r="C50" i="11" s="1"/>
  <c r="G171" i="25" l="1"/>
  <c r="I172" i="25"/>
  <c r="I172" i="11" s="1"/>
  <c r="G172" i="11"/>
  <c r="R254" i="25"/>
  <c r="Q255" i="25"/>
  <c r="Q255" i="11" s="1"/>
  <c r="R255" i="11"/>
  <c r="E48" i="11"/>
  <c r="N51" i="25"/>
  <c r="N51" i="11" s="1"/>
  <c r="H47" i="11"/>
  <c r="M50" i="25"/>
  <c r="M49" i="11"/>
  <c r="C51" i="25"/>
  <c r="C51" i="11" s="1"/>
  <c r="G170" i="25" l="1"/>
  <c r="G171" i="11"/>
  <c r="I171" i="25"/>
  <c r="I171" i="11" s="1"/>
  <c r="R253" i="25"/>
  <c r="Q254" i="25"/>
  <c r="Q254" i="11" s="1"/>
  <c r="R254" i="11"/>
  <c r="N52" i="25"/>
  <c r="N52" i="11" s="1"/>
  <c r="E49" i="11"/>
  <c r="H48" i="11"/>
  <c r="M51" i="25"/>
  <c r="M50" i="11"/>
  <c r="C52" i="25"/>
  <c r="C52" i="11" s="1"/>
  <c r="G169" i="25" l="1"/>
  <c r="I170" i="25"/>
  <c r="I170" i="11" s="1"/>
  <c r="G170" i="11"/>
  <c r="Q253" i="25"/>
  <c r="Q253" i="11" s="1"/>
  <c r="R253" i="11"/>
  <c r="R252" i="25"/>
  <c r="E50" i="11"/>
  <c r="N53" i="25"/>
  <c r="N53" i="11" s="1"/>
  <c r="H49" i="11"/>
  <c r="M52" i="25"/>
  <c r="M51" i="11"/>
  <c r="C53" i="25"/>
  <c r="C53" i="11" s="1"/>
  <c r="I169" i="25" l="1"/>
  <c r="I169" i="11" s="1"/>
  <c r="G168" i="25"/>
  <c r="G169" i="11"/>
  <c r="R251" i="25"/>
  <c r="Q252" i="25"/>
  <c r="Q252" i="11" s="1"/>
  <c r="R252" i="11"/>
  <c r="N54" i="25"/>
  <c r="N54" i="11" s="1"/>
  <c r="E51" i="11"/>
  <c r="H50" i="11"/>
  <c r="M53" i="25"/>
  <c r="M52" i="11"/>
  <c r="C54" i="25"/>
  <c r="C54" i="11" s="1"/>
  <c r="G167" i="25" l="1"/>
  <c r="I168" i="25"/>
  <c r="I168" i="11" s="1"/>
  <c r="G168" i="11"/>
  <c r="Q251" i="25"/>
  <c r="Q251" i="11" s="1"/>
  <c r="R250" i="25"/>
  <c r="R251" i="11"/>
  <c r="E52" i="11"/>
  <c r="N55" i="25"/>
  <c r="N55" i="11" s="1"/>
  <c r="H51" i="11"/>
  <c r="M54" i="25"/>
  <c r="M53" i="11"/>
  <c r="C55" i="25"/>
  <c r="C55" i="11" s="1"/>
  <c r="G166" i="25" l="1"/>
  <c r="G167" i="11"/>
  <c r="I167" i="25"/>
  <c r="I167" i="11" s="1"/>
  <c r="Q250" i="25"/>
  <c r="Q250" i="11" s="1"/>
  <c r="R249" i="25"/>
  <c r="R250" i="11"/>
  <c r="N56" i="25"/>
  <c r="N56" i="11" s="1"/>
  <c r="E53" i="11"/>
  <c r="H52" i="11"/>
  <c r="M55" i="25"/>
  <c r="M54" i="11"/>
  <c r="C56" i="25"/>
  <c r="C56" i="11" s="1"/>
  <c r="I166" i="25" l="1"/>
  <c r="I166" i="11" s="1"/>
  <c r="G165" i="25"/>
  <c r="G166" i="11"/>
  <c r="R248" i="25"/>
  <c r="Q249" i="25"/>
  <c r="Q249" i="11" s="1"/>
  <c r="R249" i="11"/>
  <c r="E54" i="11"/>
  <c r="N57" i="25"/>
  <c r="N57" i="11" s="1"/>
  <c r="H53" i="11"/>
  <c r="M56" i="25"/>
  <c r="M55" i="11"/>
  <c r="C57" i="25"/>
  <c r="C57" i="11" s="1"/>
  <c r="G164" i="25" l="1"/>
  <c r="G165" i="11"/>
  <c r="I165" i="25"/>
  <c r="I165" i="11" s="1"/>
  <c r="Q248" i="25"/>
  <c r="Q248" i="11" s="1"/>
  <c r="R247" i="25"/>
  <c r="R248" i="11"/>
  <c r="N58" i="25"/>
  <c r="N58" i="11" s="1"/>
  <c r="E55" i="11"/>
  <c r="H54" i="11"/>
  <c r="M57" i="25"/>
  <c r="M56" i="11"/>
  <c r="C58" i="25"/>
  <c r="C58" i="11" s="1"/>
  <c r="G164" i="11" l="1"/>
  <c r="I164" i="25"/>
  <c r="I164" i="11" s="1"/>
  <c r="G163" i="25"/>
  <c r="R246" i="25"/>
  <c r="Q247" i="25"/>
  <c r="Q247" i="11" s="1"/>
  <c r="R247" i="11"/>
  <c r="E56" i="11"/>
  <c r="N59" i="25"/>
  <c r="N59" i="11" s="1"/>
  <c r="H55" i="11"/>
  <c r="M58" i="25"/>
  <c r="M57" i="11"/>
  <c r="C59" i="25"/>
  <c r="C59" i="11" s="1"/>
  <c r="I163" i="25" l="1"/>
  <c r="I163" i="11" s="1"/>
  <c r="G162" i="25"/>
  <c r="G163" i="11"/>
  <c r="Q246" i="25"/>
  <c r="Q246" i="11" s="1"/>
  <c r="R245" i="25"/>
  <c r="R246" i="11"/>
  <c r="N60" i="25"/>
  <c r="N60" i="11" s="1"/>
  <c r="E57" i="11"/>
  <c r="H56" i="11"/>
  <c r="M59" i="25"/>
  <c r="M58" i="11"/>
  <c r="C60" i="25"/>
  <c r="C60" i="11" s="1"/>
  <c r="I162" i="25" l="1"/>
  <c r="I162" i="11" s="1"/>
  <c r="G161" i="25"/>
  <c r="G162" i="11"/>
  <c r="Q245" i="25"/>
  <c r="Q245" i="11" s="1"/>
  <c r="R244" i="25"/>
  <c r="R245" i="11"/>
  <c r="E58" i="11"/>
  <c r="N61" i="25"/>
  <c r="N61" i="11" s="1"/>
  <c r="H57" i="11"/>
  <c r="M60" i="25"/>
  <c r="M59" i="11"/>
  <c r="C61" i="25"/>
  <c r="C61" i="11" s="1"/>
  <c r="G160" i="25" l="1"/>
  <c r="G161" i="11"/>
  <c r="I161" i="25"/>
  <c r="I161" i="11" s="1"/>
  <c r="Q244" i="25"/>
  <c r="Q244" i="11" s="1"/>
  <c r="R243" i="25"/>
  <c r="R244" i="11"/>
  <c r="N62" i="25"/>
  <c r="N62" i="11" s="1"/>
  <c r="E59" i="11"/>
  <c r="H58" i="11"/>
  <c r="M61" i="25"/>
  <c r="M60" i="11"/>
  <c r="C62" i="25"/>
  <c r="C62" i="11" s="1"/>
  <c r="G159" i="25" l="1"/>
  <c r="I160" i="25"/>
  <c r="I160" i="11" s="1"/>
  <c r="G160" i="11"/>
  <c r="R242" i="25"/>
  <c r="Q243" i="25"/>
  <c r="Q243" i="11" s="1"/>
  <c r="R243" i="11"/>
  <c r="E60" i="11"/>
  <c r="N63" i="25"/>
  <c r="N63" i="11" s="1"/>
  <c r="H59" i="11"/>
  <c r="M62" i="25"/>
  <c r="M61" i="11"/>
  <c r="C63" i="25"/>
  <c r="C63" i="11" s="1"/>
  <c r="G158" i="25" l="1"/>
  <c r="I159" i="25"/>
  <c r="I159" i="11" s="1"/>
  <c r="G159" i="11"/>
  <c r="R241" i="25"/>
  <c r="Q242" i="25"/>
  <c r="Q242" i="11" s="1"/>
  <c r="R242" i="11"/>
  <c r="N64" i="25"/>
  <c r="N64" i="11" s="1"/>
  <c r="E61" i="11"/>
  <c r="H60" i="11"/>
  <c r="M63" i="25"/>
  <c r="M62" i="11"/>
  <c r="C64" i="25"/>
  <c r="C64" i="11" s="1"/>
  <c r="G157" i="25" l="1"/>
  <c r="G158" i="11"/>
  <c r="I158" i="25"/>
  <c r="I158" i="11" s="1"/>
  <c r="R240" i="25"/>
  <c r="Q241" i="25"/>
  <c r="Q241" i="11" s="1"/>
  <c r="R241" i="11"/>
  <c r="E62" i="11"/>
  <c r="N65" i="25"/>
  <c r="N65" i="11" s="1"/>
  <c r="H61" i="11"/>
  <c r="M64" i="25"/>
  <c r="M63" i="11"/>
  <c r="C65" i="25"/>
  <c r="C65" i="11" s="1"/>
  <c r="G156" i="25" l="1"/>
  <c r="I157" i="25"/>
  <c r="I157" i="11" s="1"/>
  <c r="G157" i="11"/>
  <c r="R239" i="25"/>
  <c r="Q240" i="25"/>
  <c r="Q240" i="11" s="1"/>
  <c r="R240" i="11"/>
  <c r="N66" i="25"/>
  <c r="N66" i="11" s="1"/>
  <c r="E63" i="11"/>
  <c r="H62" i="11"/>
  <c r="M65" i="25"/>
  <c r="M64" i="11"/>
  <c r="C66" i="25"/>
  <c r="C66" i="11" s="1"/>
  <c r="I156" i="25" l="1"/>
  <c r="I156" i="11" s="1"/>
  <c r="G156" i="11"/>
  <c r="G155" i="25"/>
  <c r="Q239" i="25"/>
  <c r="Q239" i="11" s="1"/>
  <c r="R238" i="25"/>
  <c r="R239" i="11"/>
  <c r="E64" i="11"/>
  <c r="N67" i="25"/>
  <c r="N67" i="11" s="1"/>
  <c r="H63" i="11"/>
  <c r="M66" i="25"/>
  <c r="M65" i="11"/>
  <c r="C67" i="25"/>
  <c r="C67" i="11" s="1"/>
  <c r="G154" i="25" l="1"/>
  <c r="I155" i="25"/>
  <c r="I155" i="11" s="1"/>
  <c r="G155" i="11"/>
  <c r="R237" i="25"/>
  <c r="Q238" i="25"/>
  <c r="Q238" i="11" s="1"/>
  <c r="R238" i="11"/>
  <c r="N68" i="25"/>
  <c r="N68" i="11" s="1"/>
  <c r="E65" i="11"/>
  <c r="H64" i="11"/>
  <c r="M67" i="25"/>
  <c r="M66" i="11"/>
  <c r="C68" i="25"/>
  <c r="C68" i="11" s="1"/>
  <c r="G153" i="25" l="1"/>
  <c r="I154" i="25"/>
  <c r="I154" i="11" s="1"/>
  <c r="G154" i="11"/>
  <c r="R236" i="25"/>
  <c r="Q237" i="25"/>
  <c r="Q237" i="11" s="1"/>
  <c r="R237" i="11"/>
  <c r="E66" i="11"/>
  <c r="N69" i="25"/>
  <c r="N69" i="11" s="1"/>
  <c r="H65" i="11"/>
  <c r="M68" i="25"/>
  <c r="M67" i="11"/>
  <c r="C69" i="25"/>
  <c r="C69" i="11" s="1"/>
  <c r="I153" i="25" l="1"/>
  <c r="I153" i="11" s="1"/>
  <c r="G153" i="11"/>
  <c r="G152" i="25"/>
  <c r="R235" i="25"/>
  <c r="Q236" i="25"/>
  <c r="Q236" i="11" s="1"/>
  <c r="R236" i="11"/>
  <c r="N70" i="25"/>
  <c r="N70" i="11" s="1"/>
  <c r="E67" i="11"/>
  <c r="H66" i="11"/>
  <c r="M69" i="25"/>
  <c r="M68" i="11"/>
  <c r="C70" i="25"/>
  <c r="C70" i="11" s="1"/>
  <c r="G151" i="25" l="1"/>
  <c r="G152" i="11"/>
  <c r="I152" i="25"/>
  <c r="I152" i="11" s="1"/>
  <c r="Q235" i="25"/>
  <c r="Q235" i="11" s="1"/>
  <c r="R234" i="25"/>
  <c r="R235" i="11"/>
  <c r="E68" i="11"/>
  <c r="N71" i="25"/>
  <c r="N71" i="11" s="1"/>
  <c r="H67" i="11"/>
  <c r="M70" i="25"/>
  <c r="M69" i="11"/>
  <c r="C71" i="25"/>
  <c r="C71" i="11" s="1"/>
  <c r="G150" i="25" l="1"/>
  <c r="I151" i="25"/>
  <c r="I151" i="11" s="1"/>
  <c r="G151" i="11"/>
  <c r="R233" i="25"/>
  <c r="Q234" i="25"/>
  <c r="Q234" i="11" s="1"/>
  <c r="R234" i="11"/>
  <c r="N72" i="25"/>
  <c r="N72" i="11" s="1"/>
  <c r="E69" i="11"/>
  <c r="H68" i="11"/>
  <c r="M71" i="25"/>
  <c r="M70" i="11"/>
  <c r="C72" i="25"/>
  <c r="C72" i="11" s="1"/>
  <c r="I150" i="25" l="1"/>
  <c r="I150" i="11" s="1"/>
  <c r="G149" i="25"/>
  <c r="G150" i="11"/>
  <c r="R232" i="25"/>
  <c r="Q233" i="25"/>
  <c r="Q233" i="11" s="1"/>
  <c r="R233" i="11"/>
  <c r="E70" i="11"/>
  <c r="N73" i="25"/>
  <c r="N73" i="11" s="1"/>
  <c r="H69" i="11"/>
  <c r="M72" i="25"/>
  <c r="M71" i="11"/>
  <c r="C73" i="25"/>
  <c r="C73" i="11" s="1"/>
  <c r="G148" i="25" l="1"/>
  <c r="I149" i="25"/>
  <c r="I149" i="11" s="1"/>
  <c r="G149" i="11"/>
  <c r="R231" i="25"/>
  <c r="Q232" i="25"/>
  <c r="Q232" i="11" s="1"/>
  <c r="R232" i="11"/>
  <c r="N74" i="25"/>
  <c r="N74" i="11" s="1"/>
  <c r="E71" i="11"/>
  <c r="H70" i="11"/>
  <c r="M73" i="25"/>
  <c r="M72" i="11"/>
  <c r="C74" i="25"/>
  <c r="C74" i="11" s="1"/>
  <c r="I148" i="25" l="1"/>
  <c r="I148" i="11" s="1"/>
  <c r="G147" i="25"/>
  <c r="G148" i="11"/>
  <c r="Q231" i="25"/>
  <c r="Q231" i="11" s="1"/>
  <c r="R230" i="25"/>
  <c r="R231" i="11"/>
  <c r="E72" i="11"/>
  <c r="N75" i="25"/>
  <c r="N75" i="11" s="1"/>
  <c r="H71" i="11"/>
  <c r="M74" i="25"/>
  <c r="M73" i="11"/>
  <c r="C75" i="25"/>
  <c r="C75" i="11" s="1"/>
  <c r="G146" i="25" l="1"/>
  <c r="G147" i="11"/>
  <c r="I147" i="25"/>
  <c r="I147" i="11" s="1"/>
  <c r="Q230" i="25"/>
  <c r="Q230" i="11" s="1"/>
  <c r="R229" i="25"/>
  <c r="R230" i="11"/>
  <c r="N76" i="25"/>
  <c r="N76" i="11" s="1"/>
  <c r="E73" i="11"/>
  <c r="H72" i="11"/>
  <c r="M75" i="25"/>
  <c r="M74" i="11"/>
  <c r="C76" i="25"/>
  <c r="C76" i="11" s="1"/>
  <c r="G145" i="25" l="1"/>
  <c r="G146" i="11"/>
  <c r="I146" i="25"/>
  <c r="I146" i="11" s="1"/>
  <c r="R228" i="25"/>
  <c r="Q229" i="25"/>
  <c r="Q229" i="11" s="1"/>
  <c r="R229" i="11"/>
  <c r="E74" i="11"/>
  <c r="N77" i="25"/>
  <c r="N77" i="11" s="1"/>
  <c r="H73" i="11"/>
  <c r="M76" i="25"/>
  <c r="M75" i="11"/>
  <c r="C77" i="25"/>
  <c r="C77" i="11" s="1"/>
  <c r="G144" i="25" l="1"/>
  <c r="G145" i="11"/>
  <c r="I145" i="25"/>
  <c r="I145" i="11" s="1"/>
  <c r="Q228" i="25"/>
  <c r="Q228" i="11" s="1"/>
  <c r="R227" i="25"/>
  <c r="R228" i="11"/>
  <c r="N78" i="25"/>
  <c r="N78" i="11" s="1"/>
  <c r="E75" i="11"/>
  <c r="H74" i="11"/>
  <c r="M77" i="25"/>
  <c r="M76" i="11"/>
  <c r="C78" i="25"/>
  <c r="C78" i="11" s="1"/>
  <c r="G143" i="25" l="1"/>
  <c r="I144" i="25"/>
  <c r="I144" i="11" s="1"/>
  <c r="G144" i="11"/>
  <c r="Q227" i="25"/>
  <c r="Q227" i="11" s="1"/>
  <c r="R226" i="25"/>
  <c r="R227" i="11"/>
  <c r="E76" i="11"/>
  <c r="N79" i="25"/>
  <c r="N79" i="11" s="1"/>
  <c r="H75" i="11"/>
  <c r="M78" i="25"/>
  <c r="M77" i="11"/>
  <c r="C79" i="25"/>
  <c r="C79" i="11" s="1"/>
  <c r="G142" i="25" l="1"/>
  <c r="I143" i="25"/>
  <c r="I143" i="11" s="1"/>
  <c r="G143" i="11"/>
  <c r="R225" i="25"/>
  <c r="Q226" i="25"/>
  <c r="Q226" i="11" s="1"/>
  <c r="R226" i="11"/>
  <c r="N80" i="25"/>
  <c r="N80" i="11" s="1"/>
  <c r="E77" i="11"/>
  <c r="H76" i="11"/>
  <c r="M79" i="25"/>
  <c r="M78" i="11"/>
  <c r="C80" i="25"/>
  <c r="C80" i="11" s="1"/>
  <c r="G141" i="25" l="1"/>
  <c r="I142" i="25"/>
  <c r="I142" i="11" s="1"/>
  <c r="G142" i="11"/>
  <c r="R224" i="25"/>
  <c r="Q225" i="25"/>
  <c r="Q225" i="11" s="1"/>
  <c r="R225" i="11"/>
  <c r="E78" i="11"/>
  <c r="N81" i="25"/>
  <c r="N81" i="11" s="1"/>
  <c r="H77" i="11"/>
  <c r="M80" i="25"/>
  <c r="M79" i="11"/>
  <c r="C81" i="25"/>
  <c r="C81" i="11" s="1"/>
  <c r="G140" i="25" l="1"/>
  <c r="I141" i="25"/>
  <c r="I141" i="11" s="1"/>
  <c r="G141" i="11"/>
  <c r="Q224" i="25"/>
  <c r="Q224" i="11" s="1"/>
  <c r="R223" i="25"/>
  <c r="R224" i="11"/>
  <c r="N82" i="25"/>
  <c r="N82" i="11" s="1"/>
  <c r="E79" i="11"/>
  <c r="H78" i="11"/>
  <c r="M81" i="25"/>
  <c r="M80" i="11"/>
  <c r="C82" i="25"/>
  <c r="C82" i="11" s="1"/>
  <c r="G139" i="25" l="1"/>
  <c r="I140" i="25"/>
  <c r="I140" i="11" s="1"/>
  <c r="G140" i="11"/>
  <c r="Q223" i="25"/>
  <c r="Q223" i="11" s="1"/>
  <c r="R222" i="25"/>
  <c r="R223" i="11"/>
  <c r="E80" i="11"/>
  <c r="N83" i="25"/>
  <c r="N83" i="11" s="1"/>
  <c r="H79" i="11"/>
  <c r="M82" i="25"/>
  <c r="M81" i="11"/>
  <c r="C83" i="25"/>
  <c r="C83" i="11" s="1"/>
  <c r="G138" i="25" l="1"/>
  <c r="G139" i="11"/>
  <c r="I139" i="25"/>
  <c r="I139" i="11" s="1"/>
  <c r="Q222" i="25"/>
  <c r="Q222" i="11" s="1"/>
  <c r="R221" i="25"/>
  <c r="R222" i="11"/>
  <c r="N84" i="25"/>
  <c r="N84" i="11" s="1"/>
  <c r="E81" i="11"/>
  <c r="H80" i="11"/>
  <c r="M83" i="25"/>
  <c r="M82" i="11"/>
  <c r="C84" i="25"/>
  <c r="C84" i="11" s="1"/>
  <c r="G137" i="25" l="1"/>
  <c r="I138" i="25"/>
  <c r="I138" i="11" s="1"/>
  <c r="G138" i="11"/>
  <c r="R220" i="25"/>
  <c r="Q221" i="25"/>
  <c r="Q221" i="11" s="1"/>
  <c r="R221" i="11"/>
  <c r="E82" i="11"/>
  <c r="N85" i="25"/>
  <c r="N85" i="11" s="1"/>
  <c r="H81" i="11"/>
  <c r="M84" i="25"/>
  <c r="M83" i="11"/>
  <c r="C85" i="25"/>
  <c r="C85" i="11" s="1"/>
  <c r="G136" i="25" l="1"/>
  <c r="G137" i="11"/>
  <c r="I137" i="25"/>
  <c r="I137" i="11" s="1"/>
  <c r="Q220" i="25"/>
  <c r="Q220" i="11" s="1"/>
  <c r="R220" i="11"/>
  <c r="R219" i="25"/>
  <c r="N86" i="25"/>
  <c r="N86" i="11" s="1"/>
  <c r="E83" i="11"/>
  <c r="H82" i="11"/>
  <c r="M85" i="25"/>
  <c r="M84" i="11"/>
  <c r="C86" i="25"/>
  <c r="C86" i="11" s="1"/>
  <c r="G135" i="25" l="1"/>
  <c r="I136" i="25"/>
  <c r="I136" i="11" s="1"/>
  <c r="G136" i="11"/>
  <c r="R218" i="25"/>
  <c r="Q219" i="25"/>
  <c r="Q219" i="11" s="1"/>
  <c r="R219" i="11"/>
  <c r="E84" i="11"/>
  <c r="N87" i="25"/>
  <c r="N87" i="11" s="1"/>
  <c r="H83" i="11"/>
  <c r="M86" i="25"/>
  <c r="M85" i="11"/>
  <c r="C87" i="25"/>
  <c r="C87" i="11" s="1"/>
  <c r="G134" i="25" l="1"/>
  <c r="I135" i="25"/>
  <c r="I135" i="11" s="1"/>
  <c r="G135" i="11"/>
  <c r="R217" i="25"/>
  <c r="R218" i="11"/>
  <c r="Q218" i="25"/>
  <c r="Q218" i="11" s="1"/>
  <c r="N88" i="25"/>
  <c r="N88" i="11" s="1"/>
  <c r="E85" i="11"/>
  <c r="H84" i="11"/>
  <c r="M87" i="25"/>
  <c r="M86" i="11"/>
  <c r="C88" i="25"/>
  <c r="C88" i="11" s="1"/>
  <c r="G133" i="25" l="1"/>
  <c r="G134" i="11"/>
  <c r="I134" i="25"/>
  <c r="I134" i="11" s="1"/>
  <c r="Q217" i="25"/>
  <c r="Q217" i="11" s="1"/>
  <c r="R216" i="25"/>
  <c r="R217" i="11"/>
  <c r="E86" i="11"/>
  <c r="N89" i="25"/>
  <c r="N89" i="11" s="1"/>
  <c r="H85" i="11"/>
  <c r="M88" i="25"/>
  <c r="M87" i="11"/>
  <c r="C89" i="25"/>
  <c r="C89" i="11" s="1"/>
  <c r="G132" i="25" l="1"/>
  <c r="I133" i="25"/>
  <c r="I133" i="11" s="1"/>
  <c r="G133" i="11"/>
  <c r="R215" i="25"/>
  <c r="Q216" i="25"/>
  <c r="Q216" i="11" s="1"/>
  <c r="R216" i="11"/>
  <c r="N90" i="25"/>
  <c r="N90" i="11" s="1"/>
  <c r="E87" i="11"/>
  <c r="H86" i="11"/>
  <c r="M89" i="25"/>
  <c r="M88" i="11"/>
  <c r="C90" i="25"/>
  <c r="C90" i="11" s="1"/>
  <c r="G131" i="25" l="1"/>
  <c r="I132" i="25"/>
  <c r="I132" i="11" s="1"/>
  <c r="G132" i="11"/>
  <c r="R214" i="25"/>
  <c r="R215" i="11"/>
  <c r="Q215" i="25"/>
  <c r="Q215" i="11" s="1"/>
  <c r="E88" i="11"/>
  <c r="N91" i="25"/>
  <c r="N91" i="11" s="1"/>
  <c r="H87" i="11"/>
  <c r="M90" i="25"/>
  <c r="M89" i="11"/>
  <c r="C91" i="25"/>
  <c r="C91" i="11" s="1"/>
  <c r="G130" i="25" l="1"/>
  <c r="G131" i="11"/>
  <c r="I131" i="25"/>
  <c r="I131" i="11" s="1"/>
  <c r="Q214" i="25"/>
  <c r="Q214" i="11" s="1"/>
  <c r="R213" i="25"/>
  <c r="R214" i="11"/>
  <c r="N92" i="25"/>
  <c r="N92" i="11" s="1"/>
  <c r="E89" i="11"/>
  <c r="H88" i="11"/>
  <c r="M91" i="25"/>
  <c r="M90" i="11"/>
  <c r="C92" i="25"/>
  <c r="C92" i="11" s="1"/>
  <c r="G129" i="25" l="1"/>
  <c r="I130" i="25"/>
  <c r="I130" i="11" s="1"/>
  <c r="G130" i="11"/>
  <c r="Q213" i="25"/>
  <c r="Q213" i="11" s="1"/>
  <c r="R212" i="25"/>
  <c r="R213" i="11"/>
  <c r="E90" i="11"/>
  <c r="N93" i="25"/>
  <c r="N93" i="11" s="1"/>
  <c r="H89" i="11"/>
  <c r="M92" i="25"/>
  <c r="M91" i="11"/>
  <c r="C93" i="25"/>
  <c r="C93" i="11" s="1"/>
  <c r="G128" i="25" l="1"/>
  <c r="G129" i="11"/>
  <c r="I129" i="25"/>
  <c r="I129" i="11" s="1"/>
  <c r="R211" i="25"/>
  <c r="Q212" i="25"/>
  <c r="Q212" i="11" s="1"/>
  <c r="R212" i="11"/>
  <c r="N94" i="25"/>
  <c r="N94" i="11" s="1"/>
  <c r="E91" i="11"/>
  <c r="H90" i="11"/>
  <c r="M93" i="25"/>
  <c r="M92" i="11"/>
  <c r="C94" i="25"/>
  <c r="C94" i="11" s="1"/>
  <c r="G127" i="25" l="1"/>
  <c r="G128" i="11"/>
  <c r="I128" i="25"/>
  <c r="I128" i="11" s="1"/>
  <c r="Q211" i="25"/>
  <c r="Q211" i="11" s="1"/>
  <c r="R210" i="25"/>
  <c r="R211" i="11"/>
  <c r="E92" i="11"/>
  <c r="N95" i="25"/>
  <c r="N95" i="11" s="1"/>
  <c r="H91" i="11"/>
  <c r="M94" i="25"/>
  <c r="M93" i="11"/>
  <c r="C95" i="25"/>
  <c r="C95" i="11" s="1"/>
  <c r="I127" i="25" l="1"/>
  <c r="I127" i="11" s="1"/>
  <c r="G127" i="11"/>
  <c r="G126" i="25"/>
  <c r="R209" i="25"/>
  <c r="Q210" i="25"/>
  <c r="Q210" i="11" s="1"/>
  <c r="R210" i="11"/>
  <c r="N96" i="25"/>
  <c r="N96" i="11" s="1"/>
  <c r="E93" i="11"/>
  <c r="H92" i="11"/>
  <c r="M95" i="25"/>
  <c r="M94" i="11"/>
  <c r="C96" i="25"/>
  <c r="C96" i="11" s="1"/>
  <c r="G125" i="25" l="1"/>
  <c r="I126" i="25"/>
  <c r="I126" i="11" s="1"/>
  <c r="G126" i="11"/>
  <c r="R208" i="25"/>
  <c r="Q209" i="25"/>
  <c r="Q209" i="11" s="1"/>
  <c r="R209" i="11"/>
  <c r="E94" i="11"/>
  <c r="N97" i="25"/>
  <c r="N97" i="11" s="1"/>
  <c r="H93" i="11"/>
  <c r="M96" i="25"/>
  <c r="M95" i="11"/>
  <c r="C97" i="25"/>
  <c r="C97" i="11" s="1"/>
  <c r="G124" i="25" l="1"/>
  <c r="G125" i="11"/>
  <c r="I125" i="25"/>
  <c r="I125" i="11" s="1"/>
  <c r="R208" i="11"/>
  <c r="R207" i="25"/>
  <c r="Q208" i="25"/>
  <c r="Q208" i="11" s="1"/>
  <c r="N98" i="25"/>
  <c r="N98" i="11" s="1"/>
  <c r="E95" i="11"/>
  <c r="H94" i="11"/>
  <c r="M97" i="25"/>
  <c r="M96" i="11"/>
  <c r="C98" i="25"/>
  <c r="C98" i="11" s="1"/>
  <c r="G123" i="25" l="1"/>
  <c r="I124" i="25"/>
  <c r="I124" i="11" s="1"/>
  <c r="G124" i="11"/>
  <c r="R206" i="25"/>
  <c r="Q207" i="25"/>
  <c r="Q207" i="11" s="1"/>
  <c r="R207" i="11"/>
  <c r="E96" i="11"/>
  <c r="N99" i="25"/>
  <c r="N99" i="11" s="1"/>
  <c r="H95" i="11"/>
  <c r="M98" i="25"/>
  <c r="M97" i="11"/>
  <c r="C99" i="25"/>
  <c r="C99" i="11" s="1"/>
  <c r="G122" i="25" l="1"/>
  <c r="G123" i="11"/>
  <c r="I123" i="25"/>
  <c r="I123" i="11" s="1"/>
  <c r="Q206" i="25"/>
  <c r="Q206" i="11" s="1"/>
  <c r="R205" i="25"/>
  <c r="R206" i="11"/>
  <c r="N100" i="25"/>
  <c r="N100" i="11" s="1"/>
  <c r="E97" i="11"/>
  <c r="H96" i="11"/>
  <c r="M99" i="25"/>
  <c r="M98" i="11"/>
  <c r="C100" i="25"/>
  <c r="C100" i="11" s="1"/>
  <c r="G121" i="25" l="1"/>
  <c r="I122" i="25"/>
  <c r="I122" i="11" s="1"/>
  <c r="G122" i="11"/>
  <c r="Q205" i="25"/>
  <c r="Q205" i="11" s="1"/>
  <c r="R204" i="25"/>
  <c r="R205" i="11"/>
  <c r="E98" i="11"/>
  <c r="N101" i="25"/>
  <c r="N101" i="11" s="1"/>
  <c r="H97" i="11"/>
  <c r="M100" i="25"/>
  <c r="M99" i="11"/>
  <c r="C101" i="25"/>
  <c r="C101" i="11" s="1"/>
  <c r="G120" i="25" l="1"/>
  <c r="G121" i="11"/>
  <c r="I121" i="25"/>
  <c r="I121" i="11" s="1"/>
  <c r="R203" i="25"/>
  <c r="Q204" i="25"/>
  <c r="Q204" i="11" s="1"/>
  <c r="R204" i="11"/>
  <c r="N102" i="25"/>
  <c r="N102" i="11" s="1"/>
  <c r="E99" i="11"/>
  <c r="H98" i="11"/>
  <c r="M101" i="25"/>
  <c r="M100" i="11"/>
  <c r="C102" i="25"/>
  <c r="C102" i="11" s="1"/>
  <c r="I120" i="25" l="1"/>
  <c r="I120" i="11" s="1"/>
  <c r="G120" i="11"/>
  <c r="G119" i="25"/>
  <c r="R202" i="25"/>
  <c r="R203" i="11"/>
  <c r="Q203" i="25"/>
  <c r="Q203" i="11" s="1"/>
  <c r="E100" i="11"/>
  <c r="N103" i="25"/>
  <c r="N103" i="11" s="1"/>
  <c r="H99" i="11"/>
  <c r="M102" i="25"/>
  <c r="M101" i="11"/>
  <c r="C103" i="25"/>
  <c r="C103" i="11" s="1"/>
  <c r="G118" i="25" l="1"/>
  <c r="G119" i="11"/>
  <c r="I119" i="25"/>
  <c r="I119" i="11" s="1"/>
  <c r="Q202" i="25"/>
  <c r="Q202" i="11" s="1"/>
  <c r="R201" i="25"/>
  <c r="R202" i="11"/>
  <c r="N104" i="25"/>
  <c r="N104" i="11" s="1"/>
  <c r="E101" i="11"/>
  <c r="H100" i="11"/>
  <c r="M103" i="25"/>
  <c r="M102" i="11"/>
  <c r="C104" i="25"/>
  <c r="C104" i="11" s="1"/>
  <c r="G117" i="25" l="1"/>
  <c r="I118" i="25"/>
  <c r="I118" i="11" s="1"/>
  <c r="G118" i="11"/>
  <c r="R200" i="25"/>
  <c r="R201" i="11"/>
  <c r="Q201" i="25"/>
  <c r="Q201" i="11" s="1"/>
  <c r="E102" i="11"/>
  <c r="N105" i="25"/>
  <c r="N105" i="11" s="1"/>
  <c r="H101" i="11"/>
  <c r="M104" i="25"/>
  <c r="M103" i="11"/>
  <c r="C105" i="25"/>
  <c r="C105" i="11" s="1"/>
  <c r="G116" i="25" l="1"/>
  <c r="I117" i="25"/>
  <c r="I117" i="11" s="1"/>
  <c r="G117" i="11"/>
  <c r="Q200" i="25"/>
  <c r="Q200" i="11" s="1"/>
  <c r="R200" i="11"/>
  <c r="R199" i="25"/>
  <c r="N106" i="25"/>
  <c r="N106" i="11" s="1"/>
  <c r="E103" i="11"/>
  <c r="H102" i="11"/>
  <c r="M105" i="25"/>
  <c r="M104" i="11"/>
  <c r="C106" i="25"/>
  <c r="C106" i="11" s="1"/>
  <c r="G115" i="25" l="1"/>
  <c r="I116" i="25"/>
  <c r="I116" i="11" s="1"/>
  <c r="G116" i="11"/>
  <c r="Q199" i="25"/>
  <c r="Q199" i="11" s="1"/>
  <c r="R198" i="25"/>
  <c r="R199" i="11"/>
  <c r="E104" i="11"/>
  <c r="N107" i="25"/>
  <c r="N107" i="11" s="1"/>
  <c r="H103" i="11"/>
  <c r="M106" i="25"/>
  <c r="M105" i="11"/>
  <c r="C107" i="25"/>
  <c r="C107" i="11" s="1"/>
  <c r="G114" i="25" l="1"/>
  <c r="G115" i="11"/>
  <c r="I115" i="25"/>
  <c r="I115" i="11" s="1"/>
  <c r="R197" i="25"/>
  <c r="Q198" i="25"/>
  <c r="Q198" i="11" s="1"/>
  <c r="R198" i="11"/>
  <c r="N108" i="25"/>
  <c r="N108" i="11" s="1"/>
  <c r="E105" i="11"/>
  <c r="H104" i="11"/>
  <c r="M107" i="25"/>
  <c r="M106" i="11"/>
  <c r="C108" i="25"/>
  <c r="C108" i="11" s="1"/>
  <c r="G113" i="25" l="1"/>
  <c r="I114" i="25"/>
  <c r="I114" i="11" s="1"/>
  <c r="G114" i="11"/>
  <c r="R196" i="25"/>
  <c r="Q197" i="25"/>
  <c r="Q197" i="11" s="1"/>
  <c r="R197" i="11"/>
  <c r="E106" i="11"/>
  <c r="N109" i="25"/>
  <c r="N109" i="11" s="1"/>
  <c r="H105" i="11"/>
  <c r="M108" i="25"/>
  <c r="M107" i="11"/>
  <c r="C109" i="25"/>
  <c r="C109" i="11" s="1"/>
  <c r="G112" i="25" l="1"/>
  <c r="G113" i="11"/>
  <c r="I113" i="25"/>
  <c r="I113" i="11" s="1"/>
  <c r="Q196" i="25"/>
  <c r="Q196" i="11" s="1"/>
  <c r="R195" i="25"/>
  <c r="R196" i="11"/>
  <c r="N110" i="25"/>
  <c r="N110" i="11" s="1"/>
  <c r="E107" i="11"/>
  <c r="H106" i="11"/>
  <c r="M109" i="25"/>
  <c r="M108" i="11"/>
  <c r="C110" i="25"/>
  <c r="C110" i="11" s="1"/>
  <c r="G111" i="25" l="1"/>
  <c r="G112" i="11"/>
  <c r="I112" i="25"/>
  <c r="I112" i="11" s="1"/>
  <c r="Q195" i="25"/>
  <c r="Q195" i="11" s="1"/>
  <c r="R194" i="25"/>
  <c r="R195" i="11"/>
  <c r="E108" i="11"/>
  <c r="N111" i="25"/>
  <c r="N111" i="11" s="1"/>
  <c r="H107" i="11"/>
  <c r="M110" i="25"/>
  <c r="M109" i="11"/>
  <c r="C111" i="25"/>
  <c r="C111" i="11" s="1"/>
  <c r="G110" i="25" l="1"/>
  <c r="I111" i="25"/>
  <c r="I111" i="11" s="1"/>
  <c r="G111" i="11"/>
  <c r="R193" i="25"/>
  <c r="Q194" i="25"/>
  <c r="Q194" i="11" s="1"/>
  <c r="R194" i="11"/>
  <c r="N112" i="25"/>
  <c r="N112" i="11" s="1"/>
  <c r="E109" i="11"/>
  <c r="H108" i="11"/>
  <c r="M111" i="25"/>
  <c r="M110" i="11"/>
  <c r="C112" i="25"/>
  <c r="C112" i="11" s="1"/>
  <c r="G109" i="25" l="1"/>
  <c r="I110" i="25"/>
  <c r="I110" i="11" s="1"/>
  <c r="G110" i="11"/>
  <c r="R193" i="11"/>
  <c r="R192" i="25"/>
  <c r="Q193" i="25"/>
  <c r="Q193" i="11" s="1"/>
  <c r="E110" i="11"/>
  <c r="N113" i="25"/>
  <c r="N113" i="11" s="1"/>
  <c r="H109" i="11"/>
  <c r="M112" i="25"/>
  <c r="M111" i="11"/>
  <c r="C113" i="25"/>
  <c r="C113" i="11" s="1"/>
  <c r="G108" i="25" l="1"/>
  <c r="G109" i="11"/>
  <c r="I109" i="25"/>
  <c r="I109" i="11" s="1"/>
  <c r="R191" i="25"/>
  <c r="Q192" i="25"/>
  <c r="Q192" i="11" s="1"/>
  <c r="R192" i="11"/>
  <c r="N114" i="25"/>
  <c r="N114" i="11" s="1"/>
  <c r="E111" i="11"/>
  <c r="H110" i="11"/>
  <c r="M113" i="25"/>
  <c r="M112" i="11"/>
  <c r="C114" i="25"/>
  <c r="C114" i="11" s="1"/>
  <c r="G107" i="25" l="1"/>
  <c r="I108" i="25"/>
  <c r="I108" i="11" s="1"/>
  <c r="G108" i="11"/>
  <c r="Q191" i="25"/>
  <c r="Q191" i="11" s="1"/>
  <c r="R190" i="25"/>
  <c r="R191" i="11"/>
  <c r="E112" i="11"/>
  <c r="N115" i="25"/>
  <c r="N115" i="11" s="1"/>
  <c r="H111" i="11"/>
  <c r="M114" i="25"/>
  <c r="M113" i="11"/>
  <c r="C115" i="25"/>
  <c r="C115" i="11" s="1"/>
  <c r="G106" i="25" l="1"/>
  <c r="G107" i="11"/>
  <c r="I107" i="25"/>
  <c r="I107" i="11" s="1"/>
  <c r="R189" i="25"/>
  <c r="Q190" i="25"/>
  <c r="Q190" i="11" s="1"/>
  <c r="R190" i="11"/>
  <c r="N116" i="25"/>
  <c r="N116" i="11" s="1"/>
  <c r="E113" i="11"/>
  <c r="H112" i="11"/>
  <c r="M115" i="25"/>
  <c r="M114" i="11"/>
  <c r="C116" i="25"/>
  <c r="C116" i="11" s="1"/>
  <c r="G105" i="25" l="1"/>
  <c r="I106" i="25"/>
  <c r="I106" i="11" s="1"/>
  <c r="G106" i="11"/>
  <c r="R188" i="25"/>
  <c r="Q189" i="25"/>
  <c r="Q189" i="11" s="1"/>
  <c r="R189" i="11"/>
  <c r="E114" i="11"/>
  <c r="N117" i="25"/>
  <c r="N117" i="11" s="1"/>
  <c r="H113" i="11"/>
  <c r="M116" i="25"/>
  <c r="M115" i="11"/>
  <c r="C117" i="25"/>
  <c r="C117" i="11" s="1"/>
  <c r="G104" i="25" l="1"/>
  <c r="G105" i="11"/>
  <c r="I105" i="25"/>
  <c r="I105" i="11" s="1"/>
  <c r="R187" i="25"/>
  <c r="Q188" i="25"/>
  <c r="Q188" i="11" s="1"/>
  <c r="R188" i="11"/>
  <c r="N118" i="25"/>
  <c r="N118" i="11" s="1"/>
  <c r="E115" i="11"/>
  <c r="H114" i="11"/>
  <c r="M117" i="25"/>
  <c r="M116" i="11"/>
  <c r="C118" i="25"/>
  <c r="C118" i="11" s="1"/>
  <c r="G103" i="25" l="1"/>
  <c r="I104" i="25"/>
  <c r="I104" i="11" s="1"/>
  <c r="G104" i="11"/>
  <c r="R186" i="25"/>
  <c r="Q187" i="25"/>
  <c r="Q187" i="11" s="1"/>
  <c r="R187" i="11"/>
  <c r="E116" i="11"/>
  <c r="N119" i="25"/>
  <c r="N119" i="11" s="1"/>
  <c r="H115" i="11"/>
  <c r="M118" i="25"/>
  <c r="M117" i="11"/>
  <c r="C119" i="25"/>
  <c r="C119" i="11" s="1"/>
  <c r="G102" i="25" l="1"/>
  <c r="G103" i="11"/>
  <c r="I103" i="25"/>
  <c r="I103" i="11" s="1"/>
  <c r="R185" i="25"/>
  <c r="R186" i="11"/>
  <c r="Q186" i="25"/>
  <c r="Q186" i="11" s="1"/>
  <c r="N120" i="25"/>
  <c r="N120" i="11" s="1"/>
  <c r="E117" i="11"/>
  <c r="H116" i="11"/>
  <c r="M119" i="25"/>
  <c r="M118" i="11"/>
  <c r="C120" i="25"/>
  <c r="C120" i="11" s="1"/>
  <c r="G101" i="25" l="1"/>
  <c r="I102" i="25"/>
  <c r="I102" i="11" s="1"/>
  <c r="G102" i="11"/>
  <c r="Q185" i="25"/>
  <c r="Q185" i="11" s="1"/>
  <c r="R184" i="25"/>
  <c r="R185" i="11"/>
  <c r="E118" i="11"/>
  <c r="N121" i="25"/>
  <c r="N121" i="11" s="1"/>
  <c r="H117" i="11"/>
  <c r="M120" i="25"/>
  <c r="M119" i="11"/>
  <c r="C121" i="25"/>
  <c r="C121" i="11" s="1"/>
  <c r="G100" i="25" l="1"/>
  <c r="G101" i="11"/>
  <c r="I101" i="25"/>
  <c r="I101" i="11" s="1"/>
  <c r="R183" i="25"/>
  <c r="Q184" i="25"/>
  <c r="Q184" i="11" s="1"/>
  <c r="R184" i="11"/>
  <c r="N122" i="25"/>
  <c r="N122" i="11" s="1"/>
  <c r="E119" i="11"/>
  <c r="H118" i="11"/>
  <c r="M121" i="25"/>
  <c r="M120" i="11"/>
  <c r="C122" i="25"/>
  <c r="C122" i="11" s="1"/>
  <c r="G99" i="25" l="1"/>
  <c r="I100" i="25"/>
  <c r="I100" i="11" s="1"/>
  <c r="G100" i="11"/>
  <c r="R182" i="25"/>
  <c r="R183" i="11"/>
  <c r="Q183" i="25"/>
  <c r="Q183" i="11" s="1"/>
  <c r="E120" i="11"/>
  <c r="N123" i="25"/>
  <c r="N123" i="11" s="1"/>
  <c r="H119" i="11"/>
  <c r="M122" i="25"/>
  <c r="M121" i="11"/>
  <c r="C123" i="25"/>
  <c r="C123" i="11" s="1"/>
  <c r="G98" i="25" l="1"/>
  <c r="G99" i="11"/>
  <c r="I99" i="25"/>
  <c r="I99" i="11" s="1"/>
  <c r="Q182" i="25"/>
  <c r="Q182" i="11" s="1"/>
  <c r="R181" i="25"/>
  <c r="R182" i="11"/>
  <c r="N124" i="25"/>
  <c r="N124" i="11" s="1"/>
  <c r="E121" i="11"/>
  <c r="H120" i="11"/>
  <c r="M123" i="25"/>
  <c r="M122" i="11"/>
  <c r="C124" i="25"/>
  <c r="C124" i="11" s="1"/>
  <c r="G97" i="25" l="1"/>
  <c r="I98" i="25"/>
  <c r="I98" i="11" s="1"/>
  <c r="G98" i="11"/>
  <c r="Q181" i="25"/>
  <c r="Q181" i="11" s="1"/>
  <c r="R180" i="25"/>
  <c r="R181" i="11"/>
  <c r="E122" i="11"/>
  <c r="N125" i="25"/>
  <c r="N125" i="11" s="1"/>
  <c r="H121" i="11"/>
  <c r="M124" i="25"/>
  <c r="M123" i="11"/>
  <c r="C125" i="25"/>
  <c r="C125" i="11" s="1"/>
  <c r="G96" i="25" l="1"/>
  <c r="I97" i="25"/>
  <c r="I97" i="11" s="1"/>
  <c r="G97" i="11"/>
  <c r="R179" i="25"/>
  <c r="Q180" i="25"/>
  <c r="Q180" i="11" s="1"/>
  <c r="R180" i="11"/>
  <c r="N126" i="25"/>
  <c r="N126" i="11" s="1"/>
  <c r="E123" i="11"/>
  <c r="H122" i="11"/>
  <c r="M125" i="25"/>
  <c r="M124" i="11"/>
  <c r="C126" i="25"/>
  <c r="C126" i="11" s="1"/>
  <c r="G95" i="25" l="1"/>
  <c r="I96" i="25"/>
  <c r="I96" i="11" s="1"/>
  <c r="G96" i="11"/>
  <c r="Q179" i="25"/>
  <c r="Q179" i="11" s="1"/>
  <c r="R178" i="25"/>
  <c r="R179" i="11"/>
  <c r="E124" i="11"/>
  <c r="N127" i="25"/>
  <c r="N127" i="11" s="1"/>
  <c r="H123" i="11"/>
  <c r="M126" i="25"/>
  <c r="M125" i="11"/>
  <c r="C127" i="25"/>
  <c r="C127" i="11" s="1"/>
  <c r="G94" i="25" l="1"/>
  <c r="I95" i="25"/>
  <c r="I95" i="11" s="1"/>
  <c r="G95" i="11"/>
  <c r="R177" i="25"/>
  <c r="Q178" i="25"/>
  <c r="Q178" i="11" s="1"/>
  <c r="R178" i="11"/>
  <c r="N128" i="25"/>
  <c r="N128" i="11" s="1"/>
  <c r="E125" i="11"/>
  <c r="H124" i="11"/>
  <c r="M127" i="25"/>
  <c r="M126" i="11"/>
  <c r="C128" i="25"/>
  <c r="C128" i="11" s="1"/>
  <c r="G93" i="25" l="1"/>
  <c r="G94" i="11"/>
  <c r="I94" i="25"/>
  <c r="I94" i="11" s="1"/>
  <c r="R176" i="25"/>
  <c r="Q177" i="25"/>
  <c r="Q177" i="11" s="1"/>
  <c r="R177" i="11"/>
  <c r="E126" i="11"/>
  <c r="N129" i="25"/>
  <c r="N129" i="11" s="1"/>
  <c r="H125" i="11"/>
  <c r="M128" i="25"/>
  <c r="M127" i="11"/>
  <c r="C129" i="25"/>
  <c r="C129" i="11" s="1"/>
  <c r="G92" i="25" l="1"/>
  <c r="I93" i="25"/>
  <c r="I93" i="11" s="1"/>
  <c r="G93" i="11"/>
  <c r="Q176" i="25"/>
  <c r="Q176" i="11" s="1"/>
  <c r="R175" i="25"/>
  <c r="R176" i="11"/>
  <c r="N130" i="25"/>
  <c r="N130" i="11" s="1"/>
  <c r="E127" i="11"/>
  <c r="H126" i="11"/>
  <c r="M129" i="25"/>
  <c r="M128" i="11"/>
  <c r="C130" i="25"/>
  <c r="C130" i="11" s="1"/>
  <c r="G91" i="25" l="1"/>
  <c r="G92" i="11"/>
  <c r="I92" i="25"/>
  <c r="I92" i="11" s="1"/>
  <c r="R174" i="25"/>
  <c r="R175" i="11"/>
  <c r="Q175" i="25"/>
  <c r="Q175" i="11" s="1"/>
  <c r="E128" i="11"/>
  <c r="N131" i="25"/>
  <c r="N131" i="11" s="1"/>
  <c r="H127" i="11"/>
  <c r="M130" i="25"/>
  <c r="M129" i="11"/>
  <c r="C131" i="25"/>
  <c r="C131" i="11" s="1"/>
  <c r="I91" i="25" l="1"/>
  <c r="I91" i="11" s="1"/>
  <c r="G91" i="11"/>
  <c r="G90" i="25"/>
  <c r="R173" i="25"/>
  <c r="Q174" i="25"/>
  <c r="Q174" i="11" s="1"/>
  <c r="R174" i="11"/>
  <c r="N132" i="25"/>
  <c r="N132" i="11" s="1"/>
  <c r="E129" i="11"/>
  <c r="H128" i="11"/>
  <c r="M131" i="25"/>
  <c r="M130" i="11"/>
  <c r="C132" i="25"/>
  <c r="C132" i="11" s="1"/>
  <c r="G89" i="25" l="1"/>
  <c r="I90" i="25"/>
  <c r="I90" i="11" s="1"/>
  <c r="G90" i="11"/>
  <c r="R172" i="25"/>
  <c r="Q173" i="25"/>
  <c r="Q173" i="11" s="1"/>
  <c r="R173" i="11"/>
  <c r="E130" i="11"/>
  <c r="N133" i="25"/>
  <c r="N133" i="11" s="1"/>
  <c r="H129" i="11"/>
  <c r="M132" i="25"/>
  <c r="M131" i="11"/>
  <c r="C133" i="25"/>
  <c r="C133" i="11" s="1"/>
  <c r="G88" i="25" l="1"/>
  <c r="I89" i="25"/>
  <c r="I89" i="11" s="1"/>
  <c r="G89" i="11"/>
  <c r="Q172" i="25"/>
  <c r="Q172" i="11" s="1"/>
  <c r="R171" i="25"/>
  <c r="R172" i="11"/>
  <c r="N134" i="25"/>
  <c r="N134" i="11" s="1"/>
  <c r="E131" i="11"/>
  <c r="H130" i="11"/>
  <c r="M133" i="25"/>
  <c r="M132" i="11"/>
  <c r="C134" i="25"/>
  <c r="C134" i="11" s="1"/>
  <c r="G87" i="25" l="1"/>
  <c r="I88" i="25"/>
  <c r="I88" i="11" s="1"/>
  <c r="G88" i="11"/>
  <c r="Q171" i="25"/>
  <c r="Q171" i="11" s="1"/>
  <c r="R170" i="25"/>
  <c r="R171" i="11"/>
  <c r="E132" i="11"/>
  <c r="N135" i="25"/>
  <c r="N135" i="11" s="1"/>
  <c r="H131" i="11"/>
  <c r="M134" i="25"/>
  <c r="M133" i="11"/>
  <c r="C135" i="25"/>
  <c r="C135" i="11" s="1"/>
  <c r="G86" i="25" l="1"/>
  <c r="G87" i="11"/>
  <c r="I87" i="25"/>
  <c r="I87" i="11" s="1"/>
  <c r="R169" i="25"/>
  <c r="R170" i="11"/>
  <c r="Q170" i="25"/>
  <c r="Q170" i="11" s="1"/>
  <c r="N136" i="25"/>
  <c r="N136" i="11" s="1"/>
  <c r="E133" i="11"/>
  <c r="H132" i="11"/>
  <c r="M135" i="25"/>
  <c r="M134" i="11"/>
  <c r="C136" i="25"/>
  <c r="C136" i="11" s="1"/>
  <c r="G85" i="25" l="1"/>
  <c r="G86" i="11"/>
  <c r="I86" i="25"/>
  <c r="I86" i="11" s="1"/>
  <c r="Q169" i="25"/>
  <c r="Q169" i="11" s="1"/>
  <c r="R168" i="25"/>
  <c r="R169" i="11"/>
  <c r="E134" i="11"/>
  <c r="N137" i="25"/>
  <c r="N137" i="11" s="1"/>
  <c r="H133" i="11"/>
  <c r="M136" i="25"/>
  <c r="M135" i="11"/>
  <c r="C137" i="25"/>
  <c r="C137" i="11" s="1"/>
  <c r="G84" i="25" l="1"/>
  <c r="I85" i="25"/>
  <c r="I85" i="11" s="1"/>
  <c r="G85" i="11"/>
  <c r="R167" i="25"/>
  <c r="Q168" i="25"/>
  <c r="Q168" i="11" s="1"/>
  <c r="R168" i="11"/>
  <c r="N138" i="25"/>
  <c r="N138" i="11" s="1"/>
  <c r="E135" i="11"/>
  <c r="H134" i="11"/>
  <c r="M137" i="25"/>
  <c r="M136" i="11"/>
  <c r="C138" i="25"/>
  <c r="C138" i="11" s="1"/>
  <c r="G83" i="25" l="1"/>
  <c r="I84" i="25"/>
  <c r="I84" i="11" s="1"/>
  <c r="G84" i="11"/>
  <c r="R167" i="11"/>
  <c r="R166" i="25"/>
  <c r="Q167" i="25"/>
  <c r="Q167" i="11" s="1"/>
  <c r="E136" i="11"/>
  <c r="N139" i="25"/>
  <c r="N139" i="11" s="1"/>
  <c r="H135" i="11"/>
  <c r="M138" i="25"/>
  <c r="M137" i="11"/>
  <c r="C139" i="25"/>
  <c r="C139" i="11" s="1"/>
  <c r="G82" i="25" l="1"/>
  <c r="I83" i="25"/>
  <c r="I83" i="11" s="1"/>
  <c r="G83" i="11"/>
  <c r="Q166" i="25"/>
  <c r="Q166" i="11" s="1"/>
  <c r="R165" i="25"/>
  <c r="R166" i="11"/>
  <c r="N140" i="25"/>
  <c r="N140" i="11" s="1"/>
  <c r="E137" i="11"/>
  <c r="H136" i="11"/>
  <c r="M139" i="25"/>
  <c r="M138" i="11"/>
  <c r="C140" i="25"/>
  <c r="C140" i="11" s="1"/>
  <c r="G81" i="25" l="1"/>
  <c r="G82" i="11"/>
  <c r="I82" i="25"/>
  <c r="I82" i="11" s="1"/>
  <c r="Q165" i="25"/>
  <c r="Q165" i="11" s="1"/>
  <c r="R164" i="25"/>
  <c r="R165" i="11"/>
  <c r="E138" i="11"/>
  <c r="N141" i="25"/>
  <c r="N141" i="11" s="1"/>
  <c r="H137" i="11"/>
  <c r="M140" i="25"/>
  <c r="M139" i="11"/>
  <c r="C141" i="25"/>
  <c r="C141" i="11" s="1"/>
  <c r="G80" i="25" l="1"/>
  <c r="I81" i="25"/>
  <c r="I81" i="11" s="1"/>
  <c r="G81" i="11"/>
  <c r="Q164" i="25"/>
  <c r="Q164" i="11" s="1"/>
  <c r="R163" i="25"/>
  <c r="R164" i="11"/>
  <c r="N142" i="25"/>
  <c r="N142" i="11" s="1"/>
  <c r="E139" i="11"/>
  <c r="H138" i="11"/>
  <c r="M141" i="25"/>
  <c r="M140" i="11"/>
  <c r="C142" i="25"/>
  <c r="C142" i="11" s="1"/>
  <c r="I80" i="25" l="1"/>
  <c r="I80" i="11" s="1"/>
  <c r="G80" i="11"/>
  <c r="G79" i="25"/>
  <c r="Q163" i="25"/>
  <c r="Q163" i="11" s="1"/>
  <c r="R162" i="25"/>
  <c r="R163" i="11"/>
  <c r="E140" i="11"/>
  <c r="N143" i="25"/>
  <c r="N143" i="11" s="1"/>
  <c r="H139" i="11"/>
  <c r="M142" i="25"/>
  <c r="M141" i="11"/>
  <c r="C143" i="25"/>
  <c r="C143" i="11" s="1"/>
  <c r="G78" i="25" l="1"/>
  <c r="I79" i="25"/>
  <c r="I79" i="11" s="1"/>
  <c r="G79" i="11"/>
  <c r="Q162" i="25"/>
  <c r="Q162" i="11" s="1"/>
  <c r="R161" i="25"/>
  <c r="R162" i="11"/>
  <c r="N144" i="25"/>
  <c r="N144" i="11" s="1"/>
  <c r="E141" i="11"/>
  <c r="H140" i="11"/>
  <c r="M143" i="25"/>
  <c r="M142" i="11"/>
  <c r="C144" i="25"/>
  <c r="C144" i="11" s="1"/>
  <c r="G77" i="25" l="1"/>
  <c r="G78" i="11"/>
  <c r="I78" i="25"/>
  <c r="I78" i="11" s="1"/>
  <c r="R160" i="25"/>
  <c r="Q161" i="25"/>
  <c r="Q161" i="11" s="1"/>
  <c r="R161" i="11"/>
  <c r="E142" i="11"/>
  <c r="N145" i="25"/>
  <c r="N145" i="11" s="1"/>
  <c r="H141" i="11"/>
  <c r="M144" i="25"/>
  <c r="M143" i="11"/>
  <c r="C145" i="25"/>
  <c r="C145" i="11" s="1"/>
  <c r="G76" i="25" l="1"/>
  <c r="G77" i="11"/>
  <c r="I77" i="25"/>
  <c r="I77" i="11" s="1"/>
  <c r="R159" i="25"/>
  <c r="Q160" i="25"/>
  <c r="Q160" i="11" s="1"/>
  <c r="R160" i="11"/>
  <c r="N146" i="25"/>
  <c r="N146" i="11" s="1"/>
  <c r="E143" i="11"/>
  <c r="H142" i="11"/>
  <c r="M145" i="25"/>
  <c r="M144" i="11"/>
  <c r="C146" i="25"/>
  <c r="C146" i="11" s="1"/>
  <c r="G75" i="25" l="1"/>
  <c r="I76" i="25"/>
  <c r="I76" i="11" s="1"/>
  <c r="G76" i="11"/>
  <c r="R158" i="25"/>
  <c r="Q159" i="25"/>
  <c r="Q159" i="11" s="1"/>
  <c r="R159" i="11"/>
  <c r="E144" i="11"/>
  <c r="N147" i="25"/>
  <c r="N147" i="11" s="1"/>
  <c r="H143" i="11"/>
  <c r="M146" i="25"/>
  <c r="M145" i="11"/>
  <c r="C147" i="25"/>
  <c r="C147" i="11" s="1"/>
  <c r="I75" i="25" l="1"/>
  <c r="I75" i="11" s="1"/>
  <c r="G75" i="11"/>
  <c r="G74" i="25"/>
  <c r="R157" i="25"/>
  <c r="Q158" i="25"/>
  <c r="Q158" i="11" s="1"/>
  <c r="R158" i="11"/>
  <c r="N148" i="25"/>
  <c r="N148" i="11" s="1"/>
  <c r="E145" i="11"/>
  <c r="H144" i="11"/>
  <c r="M147" i="25"/>
  <c r="M146" i="11"/>
  <c r="C148" i="25"/>
  <c r="C148" i="11" s="1"/>
  <c r="G73" i="25" l="1"/>
  <c r="I74" i="25"/>
  <c r="I74" i="11" s="1"/>
  <c r="G74" i="11"/>
  <c r="R156" i="25"/>
  <c r="R157" i="11"/>
  <c r="Q157" i="25"/>
  <c r="Q157" i="11" s="1"/>
  <c r="E146" i="11"/>
  <c r="N149" i="25"/>
  <c r="N149" i="11" s="1"/>
  <c r="H145" i="11"/>
  <c r="M148" i="25"/>
  <c r="M147" i="11"/>
  <c r="C149" i="25"/>
  <c r="C149" i="11" s="1"/>
  <c r="G72" i="25" l="1"/>
  <c r="I73" i="25"/>
  <c r="I73" i="11" s="1"/>
  <c r="G73" i="11"/>
  <c r="R155" i="25"/>
  <c r="Q156" i="25"/>
  <c r="Q156" i="11" s="1"/>
  <c r="R156" i="11"/>
  <c r="N150" i="25"/>
  <c r="N150" i="11" s="1"/>
  <c r="E147" i="11"/>
  <c r="H146" i="11"/>
  <c r="M149" i="25"/>
  <c r="M148" i="11"/>
  <c r="C150" i="25"/>
  <c r="C150" i="11" s="1"/>
  <c r="G71" i="25" l="1"/>
  <c r="G72" i="11"/>
  <c r="I72" i="25"/>
  <c r="I72" i="11" s="1"/>
  <c r="R154" i="25"/>
  <c r="Q155" i="25"/>
  <c r="Q155" i="11" s="1"/>
  <c r="R155" i="11"/>
  <c r="E148" i="11"/>
  <c r="N151" i="25"/>
  <c r="N151" i="11" s="1"/>
  <c r="H147" i="11"/>
  <c r="M150" i="25"/>
  <c r="M149" i="11"/>
  <c r="C151" i="25"/>
  <c r="C151" i="11" s="1"/>
  <c r="G70" i="25" l="1"/>
  <c r="I71" i="25"/>
  <c r="I71" i="11" s="1"/>
  <c r="G71" i="11"/>
  <c r="Q154" i="25"/>
  <c r="Q154" i="11" s="1"/>
  <c r="R153" i="25"/>
  <c r="R154" i="11"/>
  <c r="N152" i="25"/>
  <c r="N152" i="11" s="1"/>
  <c r="E149" i="11"/>
  <c r="H148" i="11"/>
  <c r="M151" i="25"/>
  <c r="M150" i="11"/>
  <c r="C152" i="25"/>
  <c r="C152" i="11" s="1"/>
  <c r="G69" i="25" l="1"/>
  <c r="G70" i="11"/>
  <c r="I70" i="25"/>
  <c r="I70" i="11" s="1"/>
  <c r="R152" i="25"/>
  <c r="Q153" i="25"/>
  <c r="Q153" i="11" s="1"/>
  <c r="R153" i="11"/>
  <c r="E150" i="11"/>
  <c r="N153" i="25"/>
  <c r="N153" i="11" s="1"/>
  <c r="H149" i="11"/>
  <c r="M152" i="25"/>
  <c r="M151" i="11"/>
  <c r="C153" i="25"/>
  <c r="C153" i="11" s="1"/>
  <c r="G68" i="25" l="1"/>
  <c r="I69" i="25"/>
  <c r="I69" i="11" s="1"/>
  <c r="G69" i="11"/>
  <c r="R151" i="25"/>
  <c r="Q152" i="25"/>
  <c r="Q152" i="11" s="1"/>
  <c r="R152" i="11"/>
  <c r="N154" i="25"/>
  <c r="N154" i="11" s="1"/>
  <c r="E151" i="11"/>
  <c r="H150" i="11"/>
  <c r="M153" i="25"/>
  <c r="M152" i="11"/>
  <c r="C154" i="25"/>
  <c r="C154" i="11" s="1"/>
  <c r="G67" i="25" l="1"/>
  <c r="G68" i="11"/>
  <c r="I68" i="25"/>
  <c r="I68" i="11" s="1"/>
  <c r="R150" i="25"/>
  <c r="Q151" i="25"/>
  <c r="Q151" i="11" s="1"/>
  <c r="R151" i="11"/>
  <c r="E152" i="11"/>
  <c r="N155" i="25"/>
  <c r="N155" i="11" s="1"/>
  <c r="H151" i="11"/>
  <c r="M154" i="25"/>
  <c r="M153" i="11"/>
  <c r="C155" i="25"/>
  <c r="C155" i="11" s="1"/>
  <c r="G66" i="25" l="1"/>
  <c r="G67" i="11"/>
  <c r="I67" i="25"/>
  <c r="I67" i="11" s="1"/>
  <c r="R149" i="25"/>
  <c r="Q150" i="25"/>
  <c r="Q150" i="11" s="1"/>
  <c r="R150" i="11"/>
  <c r="N156" i="25"/>
  <c r="N156" i="11" s="1"/>
  <c r="E153" i="11"/>
  <c r="H152" i="11"/>
  <c r="M155" i="25"/>
  <c r="M154" i="11"/>
  <c r="C156" i="25"/>
  <c r="C156" i="11" s="1"/>
  <c r="G65" i="25" l="1"/>
  <c r="I66" i="25"/>
  <c r="I66" i="11" s="1"/>
  <c r="G66" i="11"/>
  <c r="Q149" i="25"/>
  <c r="Q149" i="11" s="1"/>
  <c r="R148" i="25"/>
  <c r="R149" i="11"/>
  <c r="E154" i="11"/>
  <c r="N157" i="25"/>
  <c r="N157" i="11" s="1"/>
  <c r="H153" i="11"/>
  <c r="M156" i="25"/>
  <c r="M155" i="11"/>
  <c r="C157" i="25"/>
  <c r="C157" i="11" s="1"/>
  <c r="G64" i="25" l="1"/>
  <c r="G65" i="11"/>
  <c r="I65" i="25"/>
  <c r="I65" i="11" s="1"/>
  <c r="R148" i="11"/>
  <c r="R147" i="25"/>
  <c r="Q148" i="25"/>
  <c r="Q148" i="11" s="1"/>
  <c r="N158" i="25"/>
  <c r="N158" i="11" s="1"/>
  <c r="E155" i="11"/>
  <c r="H154" i="11"/>
  <c r="M157" i="25"/>
  <c r="M156" i="11"/>
  <c r="C158" i="25"/>
  <c r="C158" i="11" s="1"/>
  <c r="G63" i="25" l="1"/>
  <c r="G64" i="11"/>
  <c r="I64" i="25"/>
  <c r="I64" i="11" s="1"/>
  <c r="R146" i="25"/>
  <c r="Q147" i="25"/>
  <c r="Q147" i="11" s="1"/>
  <c r="R147" i="11"/>
  <c r="E156" i="11"/>
  <c r="N159" i="25"/>
  <c r="N159" i="11" s="1"/>
  <c r="H155" i="11"/>
  <c r="M158" i="25"/>
  <c r="M157" i="11"/>
  <c r="C159" i="25"/>
  <c r="C159" i="11" s="1"/>
  <c r="G62" i="25" l="1"/>
  <c r="G63" i="11"/>
  <c r="I63" i="25"/>
  <c r="I63" i="11" s="1"/>
  <c r="R146" i="11"/>
  <c r="R145" i="25"/>
  <c r="Q146" i="25"/>
  <c r="Q146" i="11" s="1"/>
  <c r="N160" i="25"/>
  <c r="N160" i="11" s="1"/>
  <c r="E157" i="11"/>
  <c r="H156" i="11"/>
  <c r="M159" i="25"/>
  <c r="M158" i="11"/>
  <c r="C160" i="25"/>
  <c r="C160" i="11" s="1"/>
  <c r="G61" i="25" l="1"/>
  <c r="I62" i="25"/>
  <c r="I62" i="11" s="1"/>
  <c r="G62" i="11"/>
  <c r="Q145" i="25"/>
  <c r="Q145" i="11" s="1"/>
  <c r="R144" i="25"/>
  <c r="R145" i="11"/>
  <c r="E158" i="11"/>
  <c r="N161" i="25"/>
  <c r="N161" i="11" s="1"/>
  <c r="H157" i="11"/>
  <c r="M160" i="25"/>
  <c r="M159" i="11"/>
  <c r="C161" i="25"/>
  <c r="C161" i="11" s="1"/>
  <c r="G60" i="25" l="1"/>
  <c r="G61" i="11"/>
  <c r="I61" i="25"/>
  <c r="I61" i="11" s="1"/>
  <c r="Q144" i="25"/>
  <c r="Q144" i="11" s="1"/>
  <c r="R143" i="25"/>
  <c r="R144" i="11"/>
  <c r="N162" i="25"/>
  <c r="N162" i="11" s="1"/>
  <c r="E159" i="11"/>
  <c r="H158" i="11"/>
  <c r="M161" i="25"/>
  <c r="M160" i="11"/>
  <c r="C162" i="25"/>
  <c r="C162" i="11" s="1"/>
  <c r="G59" i="25" l="1"/>
  <c r="I60" i="25"/>
  <c r="I60" i="11" s="1"/>
  <c r="G60" i="11"/>
  <c r="R142" i="25"/>
  <c r="Q143" i="25"/>
  <c r="Q143" i="11" s="1"/>
  <c r="R143" i="11"/>
  <c r="E160" i="11"/>
  <c r="N163" i="25"/>
  <c r="N163" i="11" s="1"/>
  <c r="H159" i="11"/>
  <c r="M162" i="25"/>
  <c r="M161" i="11"/>
  <c r="C163" i="25"/>
  <c r="C163" i="11" s="1"/>
  <c r="I59" i="25" l="1"/>
  <c r="I59" i="11" s="1"/>
  <c r="G59" i="11"/>
  <c r="G58" i="25"/>
  <c r="R141" i="25"/>
  <c r="Q142" i="25"/>
  <c r="Q142" i="11" s="1"/>
  <c r="R142" i="11"/>
  <c r="N164" i="25"/>
  <c r="N164" i="11" s="1"/>
  <c r="E161" i="11"/>
  <c r="H160" i="11"/>
  <c r="M163" i="25"/>
  <c r="M162" i="11"/>
  <c r="C164" i="25"/>
  <c r="C164" i="11" s="1"/>
  <c r="G57" i="25" l="1"/>
  <c r="I58" i="25"/>
  <c r="I58" i="11" s="1"/>
  <c r="G58" i="11"/>
  <c r="R140" i="25"/>
  <c r="Q141" i="25"/>
  <c r="Q141" i="11" s="1"/>
  <c r="R141" i="11"/>
  <c r="E162" i="11"/>
  <c r="N165" i="25"/>
  <c r="N165" i="11" s="1"/>
  <c r="H161" i="11"/>
  <c r="M164" i="25"/>
  <c r="M163" i="11"/>
  <c r="C165" i="25"/>
  <c r="C165" i="11" s="1"/>
  <c r="G56" i="25" l="1"/>
  <c r="G57" i="11"/>
  <c r="I57" i="25"/>
  <c r="I57" i="11" s="1"/>
  <c r="R139" i="25"/>
  <c r="Q140" i="25"/>
  <c r="Q140" i="11" s="1"/>
  <c r="R140" i="11"/>
  <c r="N166" i="25"/>
  <c r="N166" i="11" s="1"/>
  <c r="E163" i="11"/>
  <c r="H162" i="11"/>
  <c r="M165" i="25"/>
  <c r="M164" i="11"/>
  <c r="C166" i="25"/>
  <c r="C166" i="11" s="1"/>
  <c r="G55" i="25" l="1"/>
  <c r="I56" i="25"/>
  <c r="I56" i="11" s="1"/>
  <c r="G56" i="11"/>
  <c r="R139" i="11"/>
  <c r="R138" i="25"/>
  <c r="Q139" i="25"/>
  <c r="Q139" i="11" s="1"/>
  <c r="E164" i="11"/>
  <c r="N167" i="25"/>
  <c r="N167" i="11" s="1"/>
  <c r="H163" i="11"/>
  <c r="M166" i="25"/>
  <c r="M165" i="11"/>
  <c r="C167" i="25"/>
  <c r="C167" i="11" s="1"/>
  <c r="G54" i="25" l="1"/>
  <c r="G55" i="11"/>
  <c r="I55" i="25"/>
  <c r="I55" i="11" s="1"/>
  <c r="R137" i="25"/>
  <c r="Q138" i="25"/>
  <c r="Q138" i="11" s="1"/>
  <c r="R138" i="11"/>
  <c r="N168" i="25"/>
  <c r="N168" i="11" s="1"/>
  <c r="E165" i="11"/>
  <c r="H164" i="11"/>
  <c r="M167" i="25"/>
  <c r="M166" i="11"/>
  <c r="C168" i="25"/>
  <c r="C168" i="11" s="1"/>
  <c r="G53" i="25" l="1"/>
  <c r="I54" i="25"/>
  <c r="I54" i="11" s="1"/>
  <c r="G54" i="11"/>
  <c r="R136" i="25"/>
  <c r="Q137" i="25"/>
  <c r="Q137" i="11" s="1"/>
  <c r="R137" i="11"/>
  <c r="E166" i="11"/>
  <c r="N169" i="25"/>
  <c r="N169" i="11" s="1"/>
  <c r="H165" i="11"/>
  <c r="M168" i="25"/>
  <c r="M167" i="11"/>
  <c r="C169" i="25"/>
  <c r="C169" i="11" s="1"/>
  <c r="G52" i="25" l="1"/>
  <c r="G53" i="11"/>
  <c r="I53" i="25"/>
  <c r="I53" i="11" s="1"/>
  <c r="Q136" i="25"/>
  <c r="Q136" i="11" s="1"/>
  <c r="R135" i="25"/>
  <c r="R136" i="11"/>
  <c r="N170" i="25"/>
  <c r="N170" i="11" s="1"/>
  <c r="E167" i="11"/>
  <c r="H166" i="11"/>
  <c r="M169" i="25"/>
  <c r="M168" i="11"/>
  <c r="C170" i="25"/>
  <c r="C170" i="11" s="1"/>
  <c r="G51" i="25" l="1"/>
  <c r="I52" i="25"/>
  <c r="I52" i="11" s="1"/>
  <c r="G52" i="11"/>
  <c r="R135" i="11"/>
  <c r="R134" i="25"/>
  <c r="Q135" i="25"/>
  <c r="Q135" i="11" s="1"/>
  <c r="E168" i="11"/>
  <c r="N171" i="25"/>
  <c r="N171" i="11" s="1"/>
  <c r="H167" i="11"/>
  <c r="M170" i="25"/>
  <c r="M169" i="11"/>
  <c r="C171" i="25"/>
  <c r="C171" i="11" s="1"/>
  <c r="I51" i="25" l="1"/>
  <c r="I51" i="11" s="1"/>
  <c r="G51" i="11"/>
  <c r="G50" i="25"/>
  <c r="R133" i="25"/>
  <c r="R134" i="11"/>
  <c r="Q134" i="25"/>
  <c r="Q134" i="11" s="1"/>
  <c r="N172" i="25"/>
  <c r="N172" i="11" s="1"/>
  <c r="E169" i="11"/>
  <c r="H168" i="11"/>
  <c r="M171" i="25"/>
  <c r="M170" i="11"/>
  <c r="C172" i="25"/>
  <c r="C172" i="11" s="1"/>
  <c r="G49" i="25" l="1"/>
  <c r="I50" i="25"/>
  <c r="I50" i="11" s="1"/>
  <c r="G50" i="11"/>
  <c r="Q133" i="25"/>
  <c r="Q133" i="11" s="1"/>
  <c r="R132" i="25"/>
  <c r="R133" i="11"/>
  <c r="E170" i="11"/>
  <c r="N173" i="25"/>
  <c r="N173" i="11" s="1"/>
  <c r="H169" i="11"/>
  <c r="M172" i="25"/>
  <c r="M171" i="11"/>
  <c r="C173" i="25"/>
  <c r="C173" i="11" s="1"/>
  <c r="G48" i="25" l="1"/>
  <c r="G49" i="11"/>
  <c r="I49" i="25"/>
  <c r="I49" i="11" s="1"/>
  <c r="R131" i="25"/>
  <c r="Q132" i="25"/>
  <c r="Q132" i="11" s="1"/>
  <c r="R132" i="11"/>
  <c r="N174" i="25"/>
  <c r="N174" i="11" s="1"/>
  <c r="E171" i="11"/>
  <c r="H170" i="11"/>
  <c r="M173" i="25"/>
  <c r="M172" i="11"/>
  <c r="C174" i="25"/>
  <c r="C174" i="11" s="1"/>
  <c r="G47" i="25" l="1"/>
  <c r="G48" i="11"/>
  <c r="I48" i="25"/>
  <c r="I48" i="11" s="1"/>
  <c r="R130" i="25"/>
  <c r="Q131" i="25"/>
  <c r="Q131" i="11" s="1"/>
  <c r="R131" i="11"/>
  <c r="E172" i="11"/>
  <c r="N175" i="25"/>
  <c r="N175" i="11" s="1"/>
  <c r="H171" i="11"/>
  <c r="M174" i="25"/>
  <c r="M173" i="11"/>
  <c r="C175" i="25"/>
  <c r="C175" i="11" s="1"/>
  <c r="G46" i="25" l="1"/>
  <c r="G47" i="11"/>
  <c r="I47" i="25"/>
  <c r="I47" i="11" s="1"/>
  <c r="R130" i="11"/>
  <c r="R129" i="25"/>
  <c r="Q130" i="25"/>
  <c r="Q130" i="11" s="1"/>
  <c r="N176" i="25"/>
  <c r="N176" i="11" s="1"/>
  <c r="E173" i="11"/>
  <c r="H172" i="11"/>
  <c r="M175" i="25"/>
  <c r="M174" i="11"/>
  <c r="C176" i="25"/>
  <c r="C176" i="11" s="1"/>
  <c r="G45" i="25" l="1"/>
  <c r="G46" i="11"/>
  <c r="I46" i="25"/>
  <c r="I46" i="11" s="1"/>
  <c r="R128" i="25"/>
  <c r="R129" i="11"/>
  <c r="Q129" i="25"/>
  <c r="Q129" i="11" s="1"/>
  <c r="E174" i="11"/>
  <c r="N177" i="25"/>
  <c r="N177" i="11" s="1"/>
  <c r="H173" i="11"/>
  <c r="M176" i="25"/>
  <c r="M175" i="11"/>
  <c r="C177" i="25"/>
  <c r="C177" i="11" s="1"/>
  <c r="G44" i="25" l="1"/>
  <c r="G45" i="11"/>
  <c r="I45" i="25"/>
  <c r="I45" i="11" s="1"/>
  <c r="R127" i="25"/>
  <c r="Q128" i="25"/>
  <c r="Q128" i="11" s="1"/>
  <c r="R128" i="11"/>
  <c r="N178" i="25"/>
  <c r="N178" i="11" s="1"/>
  <c r="E175" i="11"/>
  <c r="H174" i="11"/>
  <c r="M177" i="25"/>
  <c r="M176" i="11"/>
  <c r="C178" i="25"/>
  <c r="C178" i="11" s="1"/>
  <c r="G43" i="25" l="1"/>
  <c r="I44" i="25"/>
  <c r="I44" i="11" s="1"/>
  <c r="G44" i="11"/>
  <c r="R126" i="25"/>
  <c r="Q127" i="25"/>
  <c r="Q127" i="11" s="1"/>
  <c r="R127" i="11"/>
  <c r="E176" i="11"/>
  <c r="N179" i="25"/>
  <c r="N179" i="11" s="1"/>
  <c r="H175" i="11"/>
  <c r="M178" i="25"/>
  <c r="M177" i="11"/>
  <c r="C179" i="25"/>
  <c r="C179" i="11" s="1"/>
  <c r="I43" i="25" l="1"/>
  <c r="I43" i="11" s="1"/>
  <c r="G43" i="11"/>
  <c r="G42" i="25"/>
  <c r="Q126" i="25"/>
  <c r="Q126" i="11" s="1"/>
  <c r="R125" i="25"/>
  <c r="R126" i="11"/>
  <c r="N180" i="25"/>
  <c r="N180" i="11" s="1"/>
  <c r="E177" i="11"/>
  <c r="H176" i="11"/>
  <c r="M179" i="25"/>
  <c r="M178" i="11"/>
  <c r="C180" i="25"/>
  <c r="C180" i="11" s="1"/>
  <c r="G41" i="25" l="1"/>
  <c r="I42" i="25"/>
  <c r="I42" i="11" s="1"/>
  <c r="G42" i="11"/>
  <c r="Q125" i="25"/>
  <c r="Q125" i="11" s="1"/>
  <c r="R125" i="11"/>
  <c r="R124" i="25"/>
  <c r="E178" i="11"/>
  <c r="N181" i="25"/>
  <c r="N181" i="11" s="1"/>
  <c r="H177" i="11"/>
  <c r="M180" i="25"/>
  <c r="M179" i="11"/>
  <c r="C181" i="25"/>
  <c r="C181" i="11" s="1"/>
  <c r="G40" i="25" l="1"/>
  <c r="G41" i="11"/>
  <c r="I41" i="25"/>
  <c r="I41" i="11" s="1"/>
  <c r="Q124" i="25"/>
  <c r="Q124" i="11" s="1"/>
  <c r="R123" i="25"/>
  <c r="R124" i="11"/>
  <c r="N182" i="25"/>
  <c r="N182" i="11" s="1"/>
  <c r="E179" i="11"/>
  <c r="H178" i="11"/>
  <c r="M181" i="25"/>
  <c r="M180" i="11"/>
  <c r="C182" i="25"/>
  <c r="C182" i="11" s="1"/>
  <c r="I40" i="25" l="1"/>
  <c r="I40" i="11" s="1"/>
  <c r="G39" i="25"/>
  <c r="G40" i="11"/>
  <c r="Q123" i="25"/>
  <c r="Q123" i="11" s="1"/>
  <c r="R122" i="25"/>
  <c r="R123" i="11"/>
  <c r="E180" i="11"/>
  <c r="N183" i="25"/>
  <c r="N183" i="11" s="1"/>
  <c r="H179" i="11"/>
  <c r="M182" i="25"/>
  <c r="M181" i="11"/>
  <c r="C183" i="25"/>
  <c r="C183" i="11" s="1"/>
  <c r="G38" i="25" l="1"/>
  <c r="I39" i="25"/>
  <c r="I39" i="11" s="1"/>
  <c r="G39" i="11"/>
  <c r="Q122" i="25"/>
  <c r="Q122" i="11" s="1"/>
  <c r="R121" i="25"/>
  <c r="R122" i="11"/>
  <c r="N184" i="25"/>
  <c r="N184" i="11" s="1"/>
  <c r="E181" i="11"/>
  <c r="H180" i="11"/>
  <c r="M183" i="25"/>
  <c r="M182" i="11"/>
  <c r="C184" i="25"/>
  <c r="C184" i="11" s="1"/>
  <c r="G37" i="25" l="1"/>
  <c r="G38" i="11"/>
  <c r="I38" i="25"/>
  <c r="I38" i="11" s="1"/>
  <c r="R120" i="25"/>
  <c r="R121" i="11"/>
  <c r="Q121" i="25"/>
  <c r="Q121" i="11" s="1"/>
  <c r="E182" i="11"/>
  <c r="N185" i="25"/>
  <c r="N185" i="11" s="1"/>
  <c r="H181" i="11"/>
  <c r="M184" i="25"/>
  <c r="M183" i="11"/>
  <c r="C185" i="25"/>
  <c r="C185" i="11" s="1"/>
  <c r="I37" i="25" l="1"/>
  <c r="I37" i="11" s="1"/>
  <c r="G36" i="25"/>
  <c r="G37" i="11"/>
  <c r="R119" i="25"/>
  <c r="R120" i="11"/>
  <c r="Q120" i="25"/>
  <c r="Q120" i="11" s="1"/>
  <c r="N186" i="25"/>
  <c r="N186" i="11" s="1"/>
  <c r="E183" i="11"/>
  <c r="H182" i="11"/>
  <c r="M185" i="25"/>
  <c r="M184" i="11"/>
  <c r="C186" i="25"/>
  <c r="C186" i="11" s="1"/>
  <c r="G35" i="25" l="1"/>
  <c r="I36" i="25"/>
  <c r="I36" i="11" s="1"/>
  <c r="G36" i="11"/>
  <c r="Q119" i="25"/>
  <c r="Q119" i="11" s="1"/>
  <c r="R118" i="25"/>
  <c r="R119" i="11"/>
  <c r="E184" i="11"/>
  <c r="N187" i="25"/>
  <c r="N187" i="11" s="1"/>
  <c r="H183" i="11"/>
  <c r="M186" i="25"/>
  <c r="M185" i="11"/>
  <c r="C187" i="25"/>
  <c r="C187" i="11" s="1"/>
  <c r="I35" i="25" l="1"/>
  <c r="I35" i="11" s="1"/>
  <c r="G34" i="25"/>
  <c r="G35" i="11"/>
  <c r="Q118" i="25"/>
  <c r="Q118" i="11" s="1"/>
  <c r="R117" i="25"/>
  <c r="R118" i="11"/>
  <c r="N188" i="25"/>
  <c r="N188" i="11" s="1"/>
  <c r="E185" i="11"/>
  <c r="H184" i="11"/>
  <c r="M187" i="25"/>
  <c r="M186" i="11"/>
  <c r="C188" i="25"/>
  <c r="C188" i="11" s="1"/>
  <c r="I34" i="25" l="1"/>
  <c r="I34" i="11" s="1"/>
  <c r="G34" i="11"/>
  <c r="G33" i="25"/>
  <c r="Q117" i="25"/>
  <c r="Q117" i="11" s="1"/>
  <c r="R116" i="25"/>
  <c r="R117" i="11"/>
  <c r="E186" i="11"/>
  <c r="N189" i="25"/>
  <c r="N189" i="11" s="1"/>
  <c r="H185" i="11"/>
  <c r="M188" i="25"/>
  <c r="M187" i="11"/>
  <c r="C189" i="25"/>
  <c r="C189" i="11" s="1"/>
  <c r="G32" i="25" l="1"/>
  <c r="I33" i="25"/>
  <c r="I33" i="11" s="1"/>
  <c r="G33" i="11"/>
  <c r="Q116" i="25"/>
  <c r="Q116" i="11" s="1"/>
  <c r="R115" i="25"/>
  <c r="R116" i="11"/>
  <c r="N190" i="25"/>
  <c r="N190" i="11" s="1"/>
  <c r="E187" i="11"/>
  <c r="H186" i="11"/>
  <c r="M189" i="25"/>
  <c r="M188" i="11"/>
  <c r="C190" i="25"/>
  <c r="C190" i="11" s="1"/>
  <c r="G31" i="25" l="1"/>
  <c r="I32" i="25"/>
  <c r="I32" i="11" s="1"/>
  <c r="G32" i="11"/>
  <c r="R114" i="25"/>
  <c r="Q115" i="25"/>
  <c r="Q115" i="11" s="1"/>
  <c r="R115" i="11"/>
  <c r="E188" i="11"/>
  <c r="N191" i="25"/>
  <c r="N191" i="11" s="1"/>
  <c r="H187" i="11"/>
  <c r="M190" i="25"/>
  <c r="M189" i="11"/>
  <c r="C191" i="25"/>
  <c r="C191" i="11" s="1"/>
  <c r="G30" i="25" l="1"/>
  <c r="G31" i="11"/>
  <c r="I31" i="25"/>
  <c r="I31" i="11" s="1"/>
  <c r="Q114" i="25"/>
  <c r="Q114" i="11" s="1"/>
  <c r="R113" i="25"/>
  <c r="R114" i="11"/>
  <c r="E189" i="11"/>
  <c r="N192" i="25"/>
  <c r="N192" i="11" s="1"/>
  <c r="H188" i="11"/>
  <c r="M191" i="25"/>
  <c r="M190" i="11"/>
  <c r="C192" i="25"/>
  <c r="C192" i="11" s="1"/>
  <c r="G29" i="25" l="1"/>
  <c r="G30" i="11"/>
  <c r="I30" i="25"/>
  <c r="I30" i="11" s="1"/>
  <c r="R112" i="25"/>
  <c r="Q113" i="25"/>
  <c r="Q113" i="11" s="1"/>
  <c r="R113" i="11"/>
  <c r="N193" i="25"/>
  <c r="N193" i="11" s="1"/>
  <c r="E190" i="11"/>
  <c r="H189" i="11"/>
  <c r="M192" i="25"/>
  <c r="M191" i="11"/>
  <c r="C193" i="25"/>
  <c r="C193" i="11" s="1"/>
  <c r="G28" i="25" l="1"/>
  <c r="I29" i="25"/>
  <c r="I29" i="11" s="1"/>
  <c r="G29" i="11"/>
  <c r="Q112" i="25"/>
  <c r="Q112" i="11" s="1"/>
  <c r="R111" i="25"/>
  <c r="R112" i="11"/>
  <c r="E191" i="11"/>
  <c r="N194" i="25"/>
  <c r="N194" i="11" s="1"/>
  <c r="H190" i="11"/>
  <c r="M193" i="25"/>
  <c r="M192" i="11"/>
  <c r="C194" i="25"/>
  <c r="C194" i="11" s="1"/>
  <c r="G27" i="25" l="1"/>
  <c r="I28" i="25"/>
  <c r="I28" i="11" s="1"/>
  <c r="G28" i="11"/>
  <c r="R110" i="25"/>
  <c r="Q111" i="25"/>
  <c r="Q111" i="11" s="1"/>
  <c r="R111" i="11"/>
  <c r="N195" i="25"/>
  <c r="N195" i="11" s="1"/>
  <c r="E192" i="11"/>
  <c r="H191" i="11"/>
  <c r="M194" i="25"/>
  <c r="M193" i="11"/>
  <c r="C195" i="25"/>
  <c r="C195" i="11" s="1"/>
  <c r="G26" i="25" l="1"/>
  <c r="I27" i="25"/>
  <c r="I27" i="11" s="1"/>
  <c r="G27" i="11"/>
  <c r="R109" i="25"/>
  <c r="Q110" i="25"/>
  <c r="Q110" i="11" s="1"/>
  <c r="R110" i="11"/>
  <c r="E193" i="11"/>
  <c r="N196" i="25"/>
  <c r="N196" i="11" s="1"/>
  <c r="H192" i="11"/>
  <c r="M195" i="25"/>
  <c r="M194" i="11"/>
  <c r="C196" i="25"/>
  <c r="C196" i="11" s="1"/>
  <c r="G25" i="25" l="1"/>
  <c r="I26" i="25"/>
  <c r="I26" i="11" s="1"/>
  <c r="G26" i="11"/>
  <c r="R108" i="25"/>
  <c r="R109" i="11"/>
  <c r="Q109" i="25"/>
  <c r="Q109" i="11" s="1"/>
  <c r="N197" i="25"/>
  <c r="N197" i="11" s="1"/>
  <c r="E194" i="11"/>
  <c r="H193" i="11"/>
  <c r="M196" i="25"/>
  <c r="M195" i="11"/>
  <c r="C197" i="25"/>
  <c r="C197" i="11" s="1"/>
  <c r="G24" i="25" l="1"/>
  <c r="G25" i="11"/>
  <c r="I25" i="25"/>
  <c r="I25" i="11" s="1"/>
  <c r="R108" i="11"/>
  <c r="Q108" i="25"/>
  <c r="Q108" i="11" s="1"/>
  <c r="R107" i="25"/>
  <c r="E195" i="11"/>
  <c r="N198" i="25"/>
  <c r="N198" i="11" s="1"/>
  <c r="H194" i="11"/>
  <c r="M197" i="25"/>
  <c r="M196" i="11"/>
  <c r="C198" i="25"/>
  <c r="C198" i="11" s="1"/>
  <c r="G23" i="25" l="1"/>
  <c r="G24" i="11"/>
  <c r="I24" i="25"/>
  <c r="I24" i="11" s="1"/>
  <c r="R107" i="11"/>
  <c r="Q107" i="25"/>
  <c r="Q107" i="11" s="1"/>
  <c r="R106" i="25"/>
  <c r="N199" i="25"/>
  <c r="N199" i="11" s="1"/>
  <c r="E196" i="11"/>
  <c r="H195" i="11"/>
  <c r="M198" i="25"/>
  <c r="M197" i="11"/>
  <c r="C199" i="25"/>
  <c r="C199" i="11" s="1"/>
  <c r="G22" i="25" l="1"/>
  <c r="G23" i="11"/>
  <c r="I23" i="25"/>
  <c r="I23" i="11" s="1"/>
  <c r="R105" i="25"/>
  <c r="R106" i="11"/>
  <c r="Q106" i="25"/>
  <c r="Q106" i="11" s="1"/>
  <c r="E197" i="11"/>
  <c r="N200" i="25"/>
  <c r="N200" i="11" s="1"/>
  <c r="H196" i="11"/>
  <c r="M199" i="25"/>
  <c r="M198" i="11"/>
  <c r="C200" i="25"/>
  <c r="C200" i="11" s="1"/>
  <c r="G21" i="25" l="1"/>
  <c r="I22" i="25"/>
  <c r="I22" i="11" s="1"/>
  <c r="G22" i="11"/>
  <c r="R104" i="25"/>
  <c r="Q105" i="25"/>
  <c r="Q105" i="11" s="1"/>
  <c r="R105" i="11"/>
  <c r="N201" i="25"/>
  <c r="N201" i="11" s="1"/>
  <c r="E198" i="11"/>
  <c r="H197" i="11"/>
  <c r="M200" i="25"/>
  <c r="M199" i="11"/>
  <c r="C201" i="25"/>
  <c r="C201" i="11" s="1"/>
  <c r="I21" i="25" l="1"/>
  <c r="I21" i="11" s="1"/>
  <c r="G20" i="25"/>
  <c r="G21" i="11"/>
  <c r="R103" i="25"/>
  <c r="Q104" i="25"/>
  <c r="Q104" i="11" s="1"/>
  <c r="R104" i="11"/>
  <c r="E199" i="11"/>
  <c r="N202" i="25"/>
  <c r="N202" i="11" s="1"/>
  <c r="H198" i="11"/>
  <c r="M201" i="25"/>
  <c r="M200" i="11"/>
  <c r="C202" i="25"/>
  <c r="C202" i="11" s="1"/>
  <c r="G19" i="25" l="1"/>
  <c r="I20" i="25"/>
  <c r="I20" i="11" s="1"/>
  <c r="G20" i="11"/>
  <c r="Q103" i="25"/>
  <c r="Q103" i="11" s="1"/>
  <c r="R102" i="25"/>
  <c r="R103" i="11"/>
  <c r="N203" i="25"/>
  <c r="N203" i="11" s="1"/>
  <c r="E200" i="11"/>
  <c r="H199" i="11"/>
  <c r="M202" i="25"/>
  <c r="M201" i="11"/>
  <c r="C203" i="25"/>
  <c r="C203" i="11" s="1"/>
  <c r="G18" i="25" l="1"/>
  <c r="I19" i="25"/>
  <c r="I19" i="11" s="1"/>
  <c r="G19" i="11"/>
  <c r="R101" i="25"/>
  <c r="R102" i="11"/>
  <c r="Q102" i="25"/>
  <c r="Q102" i="11" s="1"/>
  <c r="E201" i="11"/>
  <c r="N204" i="25"/>
  <c r="N204" i="11" s="1"/>
  <c r="H200" i="11"/>
  <c r="M203" i="25"/>
  <c r="M202" i="11"/>
  <c r="C204" i="25"/>
  <c r="C204" i="11" s="1"/>
  <c r="G17" i="25" l="1"/>
  <c r="I18" i="25"/>
  <c r="I18" i="11" s="1"/>
  <c r="G18" i="11"/>
  <c r="Q101" i="25"/>
  <c r="Q101" i="11" s="1"/>
  <c r="R100" i="25"/>
  <c r="R101" i="11"/>
  <c r="N205" i="25"/>
  <c r="N205" i="11" s="1"/>
  <c r="E202" i="11"/>
  <c r="H201" i="11"/>
  <c r="M204" i="25"/>
  <c r="M203" i="11"/>
  <c r="C205" i="25"/>
  <c r="C205" i="11" s="1"/>
  <c r="G16" i="25" l="1"/>
  <c r="G17" i="11"/>
  <c r="I17" i="25"/>
  <c r="I17" i="11" s="1"/>
  <c r="Q100" i="25"/>
  <c r="Q100" i="11" s="1"/>
  <c r="R99" i="25"/>
  <c r="R100" i="11"/>
  <c r="E203" i="11"/>
  <c r="N206" i="25"/>
  <c r="N206" i="11" s="1"/>
  <c r="H202" i="11"/>
  <c r="M205" i="25"/>
  <c r="M204" i="11"/>
  <c r="C206" i="25"/>
  <c r="C206" i="11" s="1"/>
  <c r="G15" i="25" l="1"/>
  <c r="I16" i="25"/>
  <c r="I16" i="11" s="1"/>
  <c r="G16" i="11"/>
  <c r="Q99" i="25"/>
  <c r="Q99" i="11" s="1"/>
  <c r="R98" i="25"/>
  <c r="R99" i="11"/>
  <c r="N207" i="25"/>
  <c r="N207" i="11" s="1"/>
  <c r="E204" i="11"/>
  <c r="H203" i="11"/>
  <c r="M206" i="25"/>
  <c r="M205" i="11"/>
  <c r="C207" i="25"/>
  <c r="C207" i="11" s="1"/>
  <c r="G14" i="25" l="1"/>
  <c r="G15" i="11"/>
  <c r="I15" i="25"/>
  <c r="I15" i="11" s="1"/>
  <c r="R97" i="25"/>
  <c r="Q98" i="25"/>
  <c r="Q98" i="11" s="1"/>
  <c r="R98" i="11"/>
  <c r="E205" i="11"/>
  <c r="N208" i="25"/>
  <c r="N208" i="11" s="1"/>
  <c r="H204" i="11"/>
  <c r="M207" i="25"/>
  <c r="M206" i="11"/>
  <c r="C208" i="25"/>
  <c r="C208" i="11" s="1"/>
  <c r="G13" i="25" l="1"/>
  <c r="I14" i="25"/>
  <c r="I14" i="11" s="1"/>
  <c r="G14" i="11"/>
  <c r="Q97" i="25"/>
  <c r="Q97" i="11" s="1"/>
  <c r="R96" i="25"/>
  <c r="R97" i="11"/>
  <c r="N209" i="25"/>
  <c r="N209" i="11" s="1"/>
  <c r="E206" i="11"/>
  <c r="H205" i="11"/>
  <c r="M208" i="25"/>
  <c r="M207" i="11"/>
  <c r="C209" i="25"/>
  <c r="C209" i="11" s="1"/>
  <c r="G12" i="25" l="1"/>
  <c r="G13" i="11"/>
  <c r="I13" i="25"/>
  <c r="I13" i="11" s="1"/>
  <c r="R95" i="25"/>
  <c r="Q96" i="25"/>
  <c r="Q96" i="11" s="1"/>
  <c r="R96" i="11"/>
  <c r="E207" i="11"/>
  <c r="N210" i="25"/>
  <c r="N210" i="11" s="1"/>
  <c r="H206" i="11"/>
  <c r="M209" i="25"/>
  <c r="M208" i="11"/>
  <c r="C210" i="25"/>
  <c r="C210" i="11" s="1"/>
  <c r="G11" i="25" l="1"/>
  <c r="I12" i="25"/>
  <c r="I12" i="11" s="1"/>
  <c r="G12" i="11"/>
  <c r="R94" i="25"/>
  <c r="Q95" i="25"/>
  <c r="Q95" i="11" s="1"/>
  <c r="R95" i="11"/>
  <c r="N211" i="25"/>
  <c r="N211" i="11" s="1"/>
  <c r="E208" i="11"/>
  <c r="H207" i="11"/>
  <c r="M210" i="25"/>
  <c r="M209" i="11"/>
  <c r="C211" i="25"/>
  <c r="C211" i="11" s="1"/>
  <c r="G10" i="25" l="1"/>
  <c r="G11" i="11"/>
  <c r="I11" i="25"/>
  <c r="I11" i="11" s="1"/>
  <c r="R93" i="25"/>
  <c r="Q94" i="25"/>
  <c r="Q94" i="11" s="1"/>
  <c r="R94" i="11"/>
  <c r="E209" i="11"/>
  <c r="N212" i="25"/>
  <c r="N212" i="11" s="1"/>
  <c r="H208" i="11"/>
  <c r="M211" i="25"/>
  <c r="M210" i="11"/>
  <c r="C212" i="25"/>
  <c r="C212" i="11" s="1"/>
  <c r="I10" i="25" l="1"/>
  <c r="I10" i="11" s="1"/>
  <c r="G9" i="25"/>
  <c r="G10" i="11"/>
  <c r="R92" i="25"/>
  <c r="Q93" i="25"/>
  <c r="Q93" i="11" s="1"/>
  <c r="R93" i="11"/>
  <c r="N213" i="25"/>
  <c r="N213" i="11" s="1"/>
  <c r="E210" i="11"/>
  <c r="H209" i="11"/>
  <c r="M212" i="25"/>
  <c r="M211" i="11"/>
  <c r="C213" i="25"/>
  <c r="C213" i="11" s="1"/>
  <c r="I9" i="25" l="1"/>
  <c r="I9" i="11" s="1"/>
  <c r="G9" i="11"/>
  <c r="G8" i="25"/>
  <c r="Q92" i="25"/>
  <c r="Q92" i="11" s="1"/>
  <c r="R92" i="11"/>
  <c r="R91" i="25"/>
  <c r="E211" i="11"/>
  <c r="N214" i="25"/>
  <c r="N214" i="11" s="1"/>
  <c r="H210" i="11"/>
  <c r="M213" i="25"/>
  <c r="M212" i="11"/>
  <c r="C214" i="25"/>
  <c r="C214" i="11" s="1"/>
  <c r="G7" i="25" l="1"/>
  <c r="I8" i="25"/>
  <c r="I8" i="11" s="1"/>
  <c r="G8" i="11"/>
  <c r="R90" i="25"/>
  <c r="R91" i="11"/>
  <c r="Q91" i="25"/>
  <c r="Q91" i="11" s="1"/>
  <c r="N215" i="25"/>
  <c r="N215" i="11" s="1"/>
  <c r="E212" i="11"/>
  <c r="H211" i="11"/>
  <c r="M214" i="25"/>
  <c r="M213" i="11"/>
  <c r="C215" i="25"/>
  <c r="C215" i="11" s="1"/>
  <c r="I7" i="25" l="1"/>
  <c r="I7" i="11" s="1"/>
  <c r="G7" i="11"/>
  <c r="G6" i="25"/>
  <c r="Q90" i="25"/>
  <c r="Q90" i="11" s="1"/>
  <c r="R90" i="11"/>
  <c r="R89" i="25"/>
  <c r="E213" i="11"/>
  <c r="N216" i="25"/>
  <c r="N216" i="11" s="1"/>
  <c r="H212" i="11"/>
  <c r="M215" i="25"/>
  <c r="M214" i="11"/>
  <c r="C216" i="25"/>
  <c r="C216" i="11" s="1"/>
  <c r="G5" i="25" l="1"/>
  <c r="I6" i="25"/>
  <c r="I6" i="11" s="1"/>
  <c r="G6" i="11"/>
  <c r="Q89" i="25"/>
  <c r="Q89" i="11" s="1"/>
  <c r="R89" i="11"/>
  <c r="R88" i="25"/>
  <c r="N217" i="25"/>
  <c r="N217" i="11" s="1"/>
  <c r="E214" i="11"/>
  <c r="H213" i="11"/>
  <c r="M216" i="25"/>
  <c r="M215" i="11"/>
  <c r="C217" i="25"/>
  <c r="C217" i="11" s="1"/>
  <c r="G4" i="25" l="1"/>
  <c r="G5" i="11"/>
  <c r="I5" i="25"/>
  <c r="I5" i="11" s="1"/>
  <c r="R87" i="25"/>
  <c r="R88" i="11"/>
  <c r="Q88" i="25"/>
  <c r="Q88" i="11" s="1"/>
  <c r="E215" i="11"/>
  <c r="N218" i="25"/>
  <c r="N218" i="11" s="1"/>
  <c r="H214" i="11"/>
  <c r="M217" i="25"/>
  <c r="M216" i="11"/>
  <c r="C218" i="25"/>
  <c r="C218" i="11" s="1"/>
  <c r="G3" i="25" l="1"/>
  <c r="G4" i="11"/>
  <c r="I4" i="25"/>
  <c r="I4" i="11" s="1"/>
  <c r="Q87" i="25"/>
  <c r="Q87" i="11" s="1"/>
  <c r="R87" i="11"/>
  <c r="R86" i="25"/>
  <c r="N219" i="25"/>
  <c r="N219" i="11" s="1"/>
  <c r="E216" i="11"/>
  <c r="H215" i="11"/>
  <c r="M218" i="25"/>
  <c r="M217" i="11"/>
  <c r="C219" i="25"/>
  <c r="C219" i="11" s="1"/>
  <c r="G2" i="25" l="1"/>
  <c r="I3" i="25"/>
  <c r="I3" i="11" s="1"/>
  <c r="G3" i="11"/>
  <c r="R85" i="25"/>
  <c r="R86" i="11"/>
  <c r="Q86" i="25"/>
  <c r="Q86" i="11" s="1"/>
  <c r="E217" i="11"/>
  <c r="N220" i="25"/>
  <c r="N220" i="11" s="1"/>
  <c r="H216" i="11"/>
  <c r="M219" i="25"/>
  <c r="M218" i="11"/>
  <c r="C220" i="25"/>
  <c r="C220" i="11" s="1"/>
  <c r="G2" i="11" l="1"/>
  <c r="I2" i="25"/>
  <c r="I2" i="11" s="1"/>
  <c r="Q85" i="25"/>
  <c r="Q85" i="11" s="1"/>
  <c r="R85" i="11"/>
  <c r="R84" i="25"/>
  <c r="N221" i="25"/>
  <c r="N221" i="11" s="1"/>
  <c r="E218" i="11"/>
  <c r="H217" i="11"/>
  <c r="M220" i="25"/>
  <c r="M219" i="11"/>
  <c r="C221" i="25"/>
  <c r="C221" i="11" s="1"/>
  <c r="R83" i="25" l="1"/>
  <c r="R84" i="11"/>
  <c r="Q84" i="25"/>
  <c r="Q84" i="11" s="1"/>
  <c r="E219" i="11"/>
  <c r="N222" i="25"/>
  <c r="N222" i="11" s="1"/>
  <c r="H218" i="11"/>
  <c r="M221" i="25"/>
  <c r="M220" i="11"/>
  <c r="C222" i="25"/>
  <c r="C222" i="11" s="1"/>
  <c r="R82" i="25" l="1"/>
  <c r="R83" i="11"/>
  <c r="Q83" i="25"/>
  <c r="Q83" i="11" s="1"/>
  <c r="N223" i="25"/>
  <c r="N223" i="11" s="1"/>
  <c r="E220" i="11"/>
  <c r="H219" i="11"/>
  <c r="M222" i="25"/>
  <c r="M221" i="11"/>
  <c r="C223" i="25"/>
  <c r="C223" i="11" s="1"/>
  <c r="Q82" i="25" l="1"/>
  <c r="Q82" i="11" s="1"/>
  <c r="R82" i="11"/>
  <c r="R81" i="25"/>
  <c r="E221" i="11"/>
  <c r="N224" i="25"/>
  <c r="N224" i="11" s="1"/>
  <c r="H220" i="11"/>
  <c r="M223" i="25"/>
  <c r="M222" i="11"/>
  <c r="C224" i="25"/>
  <c r="C224" i="11" s="1"/>
  <c r="Q81" i="25" l="1"/>
  <c r="Q81" i="11" s="1"/>
  <c r="R81" i="11"/>
  <c r="R80" i="25"/>
  <c r="N225" i="25"/>
  <c r="N225" i="11" s="1"/>
  <c r="E222" i="11"/>
  <c r="H221" i="11"/>
  <c r="M224" i="25"/>
  <c r="M223" i="11"/>
  <c r="C225" i="25"/>
  <c r="C225" i="11" s="1"/>
  <c r="R79" i="25" l="1"/>
  <c r="R80" i="11"/>
  <c r="Q80" i="25"/>
  <c r="Q80" i="11" s="1"/>
  <c r="E223" i="11"/>
  <c r="N226" i="25"/>
  <c r="N226" i="11" s="1"/>
  <c r="H222" i="11"/>
  <c r="M225" i="25"/>
  <c r="M224" i="11"/>
  <c r="C226" i="25"/>
  <c r="C226" i="11" s="1"/>
  <c r="Q79" i="25" l="1"/>
  <c r="Q79" i="11" s="1"/>
  <c r="R79" i="11"/>
  <c r="R78" i="25"/>
  <c r="N227" i="25"/>
  <c r="N227" i="11" s="1"/>
  <c r="E224" i="11"/>
  <c r="H223" i="11"/>
  <c r="M226" i="25"/>
  <c r="M225" i="11"/>
  <c r="C227" i="25"/>
  <c r="C227" i="11" s="1"/>
  <c r="R77" i="25" l="1"/>
  <c r="R78" i="11"/>
  <c r="Q78" i="25"/>
  <c r="Q78" i="11" s="1"/>
  <c r="E225" i="11"/>
  <c r="N228" i="25"/>
  <c r="N228" i="11" s="1"/>
  <c r="H224" i="11"/>
  <c r="M227" i="25"/>
  <c r="M226" i="11"/>
  <c r="C228" i="25"/>
  <c r="C228" i="11" s="1"/>
  <c r="Q77" i="25" l="1"/>
  <c r="Q77" i="11" s="1"/>
  <c r="R77" i="11"/>
  <c r="R76" i="25"/>
  <c r="N229" i="25"/>
  <c r="N229" i="11" s="1"/>
  <c r="E226" i="11"/>
  <c r="H225" i="11"/>
  <c r="M228" i="25"/>
  <c r="M227" i="11"/>
  <c r="C229" i="25"/>
  <c r="C229" i="11" s="1"/>
  <c r="R75" i="25" l="1"/>
  <c r="R76" i="11"/>
  <c r="Q76" i="25"/>
  <c r="Q76" i="11" s="1"/>
  <c r="E227" i="11"/>
  <c r="N230" i="25"/>
  <c r="N230" i="11" s="1"/>
  <c r="H226" i="11"/>
  <c r="M229" i="25"/>
  <c r="M228" i="11"/>
  <c r="C230" i="25"/>
  <c r="C230" i="11" s="1"/>
  <c r="Q75" i="25" l="1"/>
  <c r="Q75" i="11" s="1"/>
  <c r="R75" i="11"/>
  <c r="R74" i="25"/>
  <c r="N231" i="25"/>
  <c r="N231" i="11" s="1"/>
  <c r="E228" i="11"/>
  <c r="H227" i="11"/>
  <c r="M230" i="25"/>
  <c r="M229" i="11"/>
  <c r="C231" i="25"/>
  <c r="C231" i="11" s="1"/>
  <c r="R73" i="25" l="1"/>
  <c r="R74" i="11"/>
  <c r="Q74" i="25"/>
  <c r="Q74" i="11" s="1"/>
  <c r="E229" i="11"/>
  <c r="N232" i="25"/>
  <c r="N232" i="11" s="1"/>
  <c r="H228" i="11"/>
  <c r="M231" i="25"/>
  <c r="M230" i="11"/>
  <c r="C232" i="25"/>
  <c r="C232" i="11" s="1"/>
  <c r="R72" i="25" l="1"/>
  <c r="R73" i="11"/>
  <c r="Q73" i="25"/>
  <c r="Q73" i="11" s="1"/>
  <c r="N233" i="25"/>
  <c r="N233" i="11" s="1"/>
  <c r="E230" i="11"/>
  <c r="H229" i="11"/>
  <c r="M232" i="25"/>
  <c r="M231" i="11"/>
  <c r="C233" i="25"/>
  <c r="C233" i="11" s="1"/>
  <c r="R71" i="25" l="1"/>
  <c r="R72" i="11"/>
  <c r="Q72" i="25"/>
  <c r="Q72" i="11" s="1"/>
  <c r="E231" i="11"/>
  <c r="N234" i="25"/>
  <c r="N234" i="11" s="1"/>
  <c r="H230" i="11"/>
  <c r="M233" i="25"/>
  <c r="M232" i="11"/>
  <c r="C234" i="25"/>
  <c r="C234" i="11" s="1"/>
  <c r="Q71" i="25" l="1"/>
  <c r="Q71" i="11" s="1"/>
  <c r="R71" i="11"/>
  <c r="R70" i="25"/>
  <c r="N235" i="25"/>
  <c r="N235" i="11" s="1"/>
  <c r="E232" i="11"/>
  <c r="H231" i="11"/>
  <c r="M234" i="25"/>
  <c r="M233" i="11"/>
  <c r="C235" i="25"/>
  <c r="C235" i="11" s="1"/>
  <c r="Q70" i="25" l="1"/>
  <c r="Q70" i="11" s="1"/>
  <c r="R70" i="11"/>
  <c r="R69" i="25"/>
  <c r="E233" i="11"/>
  <c r="N236" i="25"/>
  <c r="N236" i="11" s="1"/>
  <c r="H232" i="11"/>
  <c r="M235" i="25"/>
  <c r="M234" i="11"/>
  <c r="C236" i="25"/>
  <c r="C236" i="11" s="1"/>
  <c r="R68" i="25" l="1"/>
  <c r="R69" i="11"/>
  <c r="Q69" i="25"/>
  <c r="Q69" i="11" s="1"/>
  <c r="N237" i="25"/>
  <c r="N237" i="11" s="1"/>
  <c r="E234" i="11"/>
  <c r="H233" i="11"/>
  <c r="M236" i="25"/>
  <c r="M235" i="11"/>
  <c r="C237" i="25"/>
  <c r="C237" i="11" s="1"/>
  <c r="R67" i="25" l="1"/>
  <c r="R68" i="11"/>
  <c r="Q68" i="25"/>
  <c r="Q68" i="11" s="1"/>
  <c r="E235" i="11"/>
  <c r="N238" i="25"/>
  <c r="N238" i="11" s="1"/>
  <c r="H234" i="11"/>
  <c r="M237" i="25"/>
  <c r="M236" i="11"/>
  <c r="C238" i="25"/>
  <c r="C238" i="11" s="1"/>
  <c r="R66" i="25" l="1"/>
  <c r="R67" i="11"/>
  <c r="Q67" i="25"/>
  <c r="Q67" i="11" s="1"/>
  <c r="N239" i="25"/>
  <c r="N239" i="11" s="1"/>
  <c r="E236" i="11"/>
  <c r="H235" i="11"/>
  <c r="M238" i="25"/>
  <c r="M237" i="11"/>
  <c r="C239" i="25"/>
  <c r="C239" i="11" s="1"/>
  <c r="Q66" i="25" l="1"/>
  <c r="Q66" i="11" s="1"/>
  <c r="R66" i="11"/>
  <c r="R65" i="25"/>
  <c r="E237" i="11"/>
  <c r="N240" i="25"/>
  <c r="N240" i="11" s="1"/>
  <c r="H236" i="11"/>
  <c r="M239" i="25"/>
  <c r="M238" i="11"/>
  <c r="C240" i="25"/>
  <c r="C240" i="11" s="1"/>
  <c r="Q65" i="25" l="1"/>
  <c r="Q65" i="11" s="1"/>
  <c r="R65" i="11"/>
  <c r="R64" i="25"/>
  <c r="N241" i="25"/>
  <c r="N241" i="11" s="1"/>
  <c r="E238" i="11"/>
  <c r="H237" i="11"/>
  <c r="M240" i="25"/>
  <c r="M239" i="11"/>
  <c r="C241" i="25"/>
  <c r="C241" i="11" s="1"/>
  <c r="R63" i="25" l="1"/>
  <c r="R64" i="11"/>
  <c r="Q64" i="25"/>
  <c r="Q64" i="11" s="1"/>
  <c r="E239" i="11"/>
  <c r="N242" i="25"/>
  <c r="N242" i="11" s="1"/>
  <c r="H238" i="11"/>
  <c r="M241" i="25"/>
  <c r="M240" i="11"/>
  <c r="C242" i="25"/>
  <c r="C242" i="11" s="1"/>
  <c r="Q63" i="25" l="1"/>
  <c r="Q63" i="11" s="1"/>
  <c r="R63" i="11"/>
  <c r="R62" i="25"/>
  <c r="N243" i="25"/>
  <c r="N243" i="11" s="1"/>
  <c r="E240" i="11"/>
  <c r="H239" i="11"/>
  <c r="M242" i="25"/>
  <c r="M241" i="11"/>
  <c r="C243" i="25"/>
  <c r="C243" i="11" s="1"/>
  <c r="R61" i="25" l="1"/>
  <c r="R62" i="11"/>
  <c r="Q62" i="25"/>
  <c r="Q62" i="11" s="1"/>
  <c r="E241" i="11"/>
  <c r="N244" i="25"/>
  <c r="N244" i="11" s="1"/>
  <c r="H240" i="11"/>
  <c r="M243" i="25"/>
  <c r="M242" i="11"/>
  <c r="C244" i="25"/>
  <c r="C244" i="11" s="1"/>
  <c r="R60" i="25" l="1"/>
  <c r="R61" i="11"/>
  <c r="Q61" i="25"/>
  <c r="Q61" i="11" s="1"/>
  <c r="N245" i="25"/>
  <c r="N245" i="11" s="1"/>
  <c r="E242" i="11"/>
  <c r="H241" i="11"/>
  <c r="M244" i="25"/>
  <c r="M243" i="11"/>
  <c r="C245" i="25"/>
  <c r="C245" i="11" s="1"/>
  <c r="Q60" i="25" l="1"/>
  <c r="Q60" i="11" s="1"/>
  <c r="R60" i="11"/>
  <c r="R59" i="25"/>
  <c r="E243" i="11"/>
  <c r="N246" i="25"/>
  <c r="N246" i="11" s="1"/>
  <c r="H242" i="11"/>
  <c r="M245" i="25"/>
  <c r="M244" i="11"/>
  <c r="C246" i="25"/>
  <c r="C246" i="11" s="1"/>
  <c r="R58" i="25" l="1"/>
  <c r="R59" i="11"/>
  <c r="Q59" i="25"/>
  <c r="Q59" i="11" s="1"/>
  <c r="N247" i="25"/>
  <c r="N247" i="11" s="1"/>
  <c r="E244" i="11"/>
  <c r="H243" i="11"/>
  <c r="M246" i="25"/>
  <c r="M245" i="11"/>
  <c r="C247" i="25"/>
  <c r="C247" i="11" s="1"/>
  <c r="R57" i="25" l="1"/>
  <c r="R58" i="11"/>
  <c r="Q58" i="25"/>
  <c r="Q58" i="11" s="1"/>
  <c r="E245" i="11"/>
  <c r="N248" i="25"/>
  <c r="N248" i="11" s="1"/>
  <c r="H244" i="11"/>
  <c r="M247" i="25"/>
  <c r="M246" i="11"/>
  <c r="C248" i="25"/>
  <c r="C248" i="11" s="1"/>
  <c r="R56" i="25" l="1"/>
  <c r="R57" i="11"/>
  <c r="Q57" i="25"/>
  <c r="Q57" i="11" s="1"/>
  <c r="N249" i="25"/>
  <c r="N249" i="11" s="1"/>
  <c r="E246" i="11"/>
  <c r="H245" i="11"/>
  <c r="M248" i="25"/>
  <c r="M247" i="11"/>
  <c r="C249" i="25"/>
  <c r="C249" i="11" s="1"/>
  <c r="Q56" i="25" l="1"/>
  <c r="Q56" i="11" s="1"/>
  <c r="R56" i="11"/>
  <c r="R55" i="25"/>
  <c r="E247" i="11"/>
  <c r="N250" i="25"/>
  <c r="N250" i="11" s="1"/>
  <c r="H246" i="11"/>
  <c r="M249" i="25"/>
  <c r="M248" i="11"/>
  <c r="C250" i="25"/>
  <c r="C250" i="11" s="1"/>
  <c r="Q55" i="25" l="1"/>
  <c r="Q55" i="11" s="1"/>
  <c r="R55" i="11"/>
  <c r="R54" i="25"/>
  <c r="N251" i="25"/>
  <c r="N251" i="11" s="1"/>
  <c r="E248" i="11"/>
  <c r="H247" i="11"/>
  <c r="M250" i="25"/>
  <c r="M249" i="11"/>
  <c r="C251" i="25"/>
  <c r="C251" i="11" s="1"/>
  <c r="Q54" i="25" l="1"/>
  <c r="Q54" i="11" s="1"/>
  <c r="R54" i="11"/>
  <c r="R53" i="25"/>
  <c r="E249" i="11"/>
  <c r="N252" i="25"/>
  <c r="N252" i="11" s="1"/>
  <c r="H248" i="11"/>
  <c r="M251" i="25"/>
  <c r="M250" i="11"/>
  <c r="C252" i="25"/>
  <c r="C252" i="11" s="1"/>
  <c r="R52" i="25" l="1"/>
  <c r="R53" i="11"/>
  <c r="Q53" i="25"/>
  <c r="Q53" i="11" s="1"/>
  <c r="N253" i="25"/>
  <c r="N253" i="11" s="1"/>
  <c r="E250" i="11"/>
  <c r="H249" i="11"/>
  <c r="M252" i="25"/>
  <c r="M251" i="11"/>
  <c r="C253" i="25"/>
  <c r="C253" i="11" s="1"/>
  <c r="Q52" i="25" l="1"/>
  <c r="Q52" i="11" s="1"/>
  <c r="R52" i="11"/>
  <c r="R51" i="25"/>
  <c r="E251" i="11"/>
  <c r="N254" i="25"/>
  <c r="N254" i="11" s="1"/>
  <c r="H250" i="11"/>
  <c r="M253" i="25"/>
  <c r="M252" i="11"/>
  <c r="C254" i="25"/>
  <c r="C254" i="11" s="1"/>
  <c r="R50" i="25" l="1"/>
  <c r="R51" i="11"/>
  <c r="Q51" i="25"/>
  <c r="Q51" i="11" s="1"/>
  <c r="N255" i="25"/>
  <c r="N255" i="11" s="1"/>
  <c r="E252" i="11"/>
  <c r="H251" i="11"/>
  <c r="M254" i="25"/>
  <c r="M253" i="11"/>
  <c r="C255" i="25"/>
  <c r="C255" i="11" s="1"/>
  <c r="Q50" i="25" l="1"/>
  <c r="Q50" i="11" s="1"/>
  <c r="R50" i="11"/>
  <c r="R49" i="25"/>
  <c r="E253" i="11"/>
  <c r="N256" i="25"/>
  <c r="N256" i="11" s="1"/>
  <c r="H252" i="11"/>
  <c r="M255" i="25"/>
  <c r="M254" i="11"/>
  <c r="C256" i="25"/>
  <c r="C256" i="11" s="1"/>
  <c r="Q49" i="25" l="1"/>
  <c r="Q49" i="11" s="1"/>
  <c r="R49" i="11"/>
  <c r="R48" i="25"/>
  <c r="N257" i="25"/>
  <c r="N257" i="11" s="1"/>
  <c r="E254" i="11"/>
  <c r="H253" i="11"/>
  <c r="M256" i="25"/>
  <c r="M255" i="11"/>
  <c r="C257" i="25"/>
  <c r="C257" i="11" s="1"/>
  <c r="R47" i="25" l="1"/>
  <c r="R48" i="11"/>
  <c r="Q48" i="25"/>
  <c r="Q48" i="11" s="1"/>
  <c r="E255" i="11"/>
  <c r="N258" i="25"/>
  <c r="N258" i="11" s="1"/>
  <c r="H254" i="11"/>
  <c r="M257" i="25"/>
  <c r="M256" i="11"/>
  <c r="C258" i="25"/>
  <c r="C258" i="11" s="1"/>
  <c r="Q47" i="25" l="1"/>
  <c r="Q47" i="11" s="1"/>
  <c r="R47" i="11"/>
  <c r="R46" i="25"/>
  <c r="N259" i="25"/>
  <c r="N259" i="11" s="1"/>
  <c r="E256" i="11"/>
  <c r="H255" i="11"/>
  <c r="M258" i="25"/>
  <c r="M257" i="11"/>
  <c r="C259" i="25"/>
  <c r="C259" i="11" s="1"/>
  <c r="Q46" i="25" l="1"/>
  <c r="Q46" i="11" s="1"/>
  <c r="R46" i="11"/>
  <c r="R45" i="25"/>
  <c r="E257" i="11"/>
  <c r="N260" i="25"/>
  <c r="N260" i="11" s="1"/>
  <c r="H256" i="11"/>
  <c r="M259" i="25"/>
  <c r="M258" i="11"/>
  <c r="C260" i="25"/>
  <c r="C260" i="11" s="1"/>
  <c r="Q45" i="25" l="1"/>
  <c r="Q45" i="11" s="1"/>
  <c r="R45" i="11"/>
  <c r="R44" i="25"/>
  <c r="N261" i="25"/>
  <c r="N261" i="11" s="1"/>
  <c r="E258" i="11"/>
  <c r="H257" i="11"/>
  <c r="M260" i="25"/>
  <c r="M259" i="11"/>
  <c r="C261" i="25"/>
  <c r="C261" i="11" s="1"/>
  <c r="R43" i="25" l="1"/>
  <c r="R44" i="11"/>
  <c r="Q44" i="25"/>
  <c r="Q44" i="11" s="1"/>
  <c r="G259" i="11"/>
  <c r="I259" i="11"/>
  <c r="E259" i="11"/>
  <c r="N262" i="25"/>
  <c r="N262" i="11" s="1"/>
  <c r="H258" i="11"/>
  <c r="M261" i="25"/>
  <c r="M260" i="11"/>
  <c r="C262" i="25"/>
  <c r="C262" i="11" s="1"/>
  <c r="R42" i="25" l="1"/>
  <c r="R43" i="11"/>
  <c r="Q43" i="25"/>
  <c r="Q43" i="11" s="1"/>
  <c r="G260" i="11"/>
  <c r="I260" i="11"/>
  <c r="N263" i="25"/>
  <c r="N263" i="11" s="1"/>
  <c r="E260" i="11"/>
  <c r="H259" i="11"/>
  <c r="M262" i="25"/>
  <c r="M261" i="11"/>
  <c r="C263" i="25"/>
  <c r="C263" i="11" s="1"/>
  <c r="Q42" i="25" l="1"/>
  <c r="Q42" i="11" s="1"/>
  <c r="R42" i="11"/>
  <c r="R41" i="25"/>
  <c r="G261" i="11"/>
  <c r="I261" i="11"/>
  <c r="E261" i="11"/>
  <c r="N264" i="25"/>
  <c r="N264" i="11" s="1"/>
  <c r="H260" i="11"/>
  <c r="M263" i="25"/>
  <c r="M262" i="11"/>
  <c r="C264" i="25"/>
  <c r="C264" i="11" s="1"/>
  <c r="Q41" i="25" l="1"/>
  <c r="Q41" i="11" s="1"/>
  <c r="R41" i="11"/>
  <c r="R40" i="25"/>
  <c r="G262" i="11"/>
  <c r="I262" i="11"/>
  <c r="N265" i="25"/>
  <c r="N265" i="11" s="1"/>
  <c r="E262" i="11"/>
  <c r="H261" i="11"/>
  <c r="M264" i="25"/>
  <c r="M263" i="11"/>
  <c r="C265" i="25"/>
  <c r="C265" i="11" s="1"/>
  <c r="Q40" i="25" l="1"/>
  <c r="Q40" i="11" s="1"/>
  <c r="R40" i="11"/>
  <c r="R39" i="25"/>
  <c r="I263" i="11"/>
  <c r="G263" i="11"/>
  <c r="E263" i="11"/>
  <c r="N266" i="25"/>
  <c r="N266" i="11" s="1"/>
  <c r="H262" i="11"/>
  <c r="M265" i="25"/>
  <c r="M264" i="11"/>
  <c r="C266" i="25"/>
  <c r="C266" i="11" s="1"/>
  <c r="Q39" i="25" l="1"/>
  <c r="Q39" i="11" s="1"/>
  <c r="R39" i="11"/>
  <c r="R38" i="25"/>
  <c r="I264" i="11"/>
  <c r="G264" i="11"/>
  <c r="N267" i="25"/>
  <c r="N267" i="11" s="1"/>
  <c r="E264" i="11"/>
  <c r="H263" i="11"/>
  <c r="M266" i="25"/>
  <c r="M265" i="11"/>
  <c r="C267" i="25"/>
  <c r="C267" i="11" s="1"/>
  <c r="Q38" i="25" l="1"/>
  <c r="Q38" i="11" s="1"/>
  <c r="R38" i="11"/>
  <c r="R37" i="25"/>
  <c r="G265" i="11"/>
  <c r="I265" i="11"/>
  <c r="E265" i="11"/>
  <c r="N268" i="25"/>
  <c r="N268" i="11" s="1"/>
  <c r="H264" i="11"/>
  <c r="M267" i="25"/>
  <c r="M266" i="11"/>
  <c r="C268" i="25"/>
  <c r="C268" i="11" s="1"/>
  <c r="R36" i="25" l="1"/>
  <c r="R37" i="11"/>
  <c r="Q37" i="25"/>
  <c r="Q37" i="11" s="1"/>
  <c r="G266" i="11"/>
  <c r="I266" i="11"/>
  <c r="N269" i="25"/>
  <c r="N269" i="11" s="1"/>
  <c r="E266" i="11"/>
  <c r="H265" i="11"/>
  <c r="M268" i="25"/>
  <c r="M267" i="11"/>
  <c r="C269" i="25"/>
  <c r="C269" i="11" s="1"/>
  <c r="Q36" i="25" l="1"/>
  <c r="Q36" i="11" s="1"/>
  <c r="R36" i="11"/>
  <c r="R35" i="25"/>
  <c r="G267" i="11"/>
  <c r="I267" i="11"/>
  <c r="E267" i="11"/>
  <c r="N270" i="25"/>
  <c r="N270" i="11" s="1"/>
  <c r="H266" i="11"/>
  <c r="M269" i="25"/>
  <c r="M268" i="11"/>
  <c r="C270" i="25"/>
  <c r="C270" i="11" s="1"/>
  <c r="R34" i="25" l="1"/>
  <c r="R35" i="11"/>
  <c r="Q35" i="25"/>
  <c r="Q35" i="11" s="1"/>
  <c r="G268" i="11"/>
  <c r="I268" i="11"/>
  <c r="N271" i="25"/>
  <c r="N271" i="11" s="1"/>
  <c r="E268" i="11"/>
  <c r="H267" i="11"/>
  <c r="M270" i="25"/>
  <c r="M269" i="11"/>
  <c r="C271" i="25"/>
  <c r="C271" i="11" s="1"/>
  <c r="Q34" i="25" l="1"/>
  <c r="Q34" i="11" s="1"/>
  <c r="R34" i="11"/>
  <c r="R33" i="25"/>
  <c r="G269" i="11"/>
  <c r="I269" i="11"/>
  <c r="E269" i="11"/>
  <c r="N272" i="25"/>
  <c r="N272" i="11" s="1"/>
  <c r="H268" i="11"/>
  <c r="M271" i="25"/>
  <c r="M270" i="11"/>
  <c r="C272" i="25"/>
  <c r="C272" i="11" s="1"/>
  <c r="Q33" i="25" l="1"/>
  <c r="Q33" i="11" s="1"/>
  <c r="R33" i="11"/>
  <c r="R32" i="25"/>
  <c r="I270" i="11"/>
  <c r="G270" i="11"/>
  <c r="N273" i="25"/>
  <c r="N273" i="11" s="1"/>
  <c r="E270" i="11"/>
  <c r="H269" i="11"/>
  <c r="M272" i="25"/>
  <c r="M271" i="11"/>
  <c r="C273" i="25"/>
  <c r="C273" i="11" s="1"/>
  <c r="Q32" i="25" l="1"/>
  <c r="Q32" i="11" s="1"/>
  <c r="R32" i="11"/>
  <c r="R31" i="25"/>
  <c r="G271" i="11"/>
  <c r="I271" i="11"/>
  <c r="E271" i="11"/>
  <c r="N274" i="25"/>
  <c r="N274" i="11" s="1"/>
  <c r="H270" i="11"/>
  <c r="M273" i="25"/>
  <c r="M272" i="11"/>
  <c r="C274" i="25"/>
  <c r="C274" i="11" s="1"/>
  <c r="Q31" i="25" l="1"/>
  <c r="Q31" i="11" s="1"/>
  <c r="R31" i="11"/>
  <c r="R30" i="25"/>
  <c r="I272" i="11"/>
  <c r="G272" i="11"/>
  <c r="N275" i="25"/>
  <c r="N275" i="11" s="1"/>
  <c r="E272" i="11"/>
  <c r="F273" i="11"/>
  <c r="H271" i="11"/>
  <c r="M274" i="25"/>
  <c r="M273" i="11"/>
  <c r="C275" i="25"/>
  <c r="C275" i="11" s="1"/>
  <c r="R29" i="25" l="1"/>
  <c r="Q30" i="25"/>
  <c r="Q30" i="11" s="1"/>
  <c r="R30" i="11"/>
  <c r="G273" i="11"/>
  <c r="I273" i="11"/>
  <c r="E273" i="11"/>
  <c r="N276" i="25"/>
  <c r="N276" i="11" s="1"/>
  <c r="F274" i="11"/>
  <c r="H272" i="11"/>
  <c r="M275" i="25"/>
  <c r="M274" i="11"/>
  <c r="C276" i="25"/>
  <c r="C276" i="11" s="1"/>
  <c r="Q29" i="25" l="1"/>
  <c r="Q29" i="11" s="1"/>
  <c r="R29" i="11"/>
  <c r="R28" i="25"/>
  <c r="G274" i="11"/>
  <c r="I274" i="11"/>
  <c r="N277" i="25"/>
  <c r="N277" i="11" s="1"/>
  <c r="E274" i="11"/>
  <c r="F275" i="11"/>
  <c r="H273" i="11"/>
  <c r="M276" i="25"/>
  <c r="M275" i="11"/>
  <c r="C277" i="25"/>
  <c r="C277" i="11" s="1"/>
  <c r="Q28" i="25" l="1"/>
  <c r="Q28" i="11" s="1"/>
  <c r="R28" i="11"/>
  <c r="R27" i="25"/>
  <c r="G275" i="11"/>
  <c r="I275" i="11"/>
  <c r="E275" i="11"/>
  <c r="N278" i="25"/>
  <c r="N278" i="11" s="1"/>
  <c r="F276" i="11"/>
  <c r="H274" i="11"/>
  <c r="M277" i="25"/>
  <c r="M276" i="11"/>
  <c r="C278" i="25"/>
  <c r="C278" i="11" s="1"/>
  <c r="R26" i="25" l="1"/>
  <c r="R27" i="11"/>
  <c r="Q27" i="25"/>
  <c r="Q27" i="11" s="1"/>
  <c r="I276" i="11"/>
  <c r="G276" i="11"/>
  <c r="N279" i="25"/>
  <c r="N279" i="11" s="1"/>
  <c r="E276" i="11"/>
  <c r="H275" i="11"/>
  <c r="M278" i="25"/>
  <c r="M277" i="11"/>
  <c r="C279" i="25"/>
  <c r="C279" i="11" s="1"/>
  <c r="Q26" i="25" l="1"/>
  <c r="Q26" i="11" s="1"/>
  <c r="R26" i="11"/>
  <c r="R25" i="25"/>
  <c r="G277" i="11"/>
  <c r="I277" i="11"/>
  <c r="F277" i="11"/>
  <c r="E277" i="11"/>
  <c r="N280" i="25"/>
  <c r="N280" i="11" s="1"/>
  <c r="F278" i="11"/>
  <c r="H276" i="11"/>
  <c r="M279" i="25"/>
  <c r="M278" i="11"/>
  <c r="C280" i="25"/>
  <c r="C280" i="11" s="1"/>
  <c r="Q25" i="25" l="1"/>
  <c r="Q25" i="11" s="1"/>
  <c r="R24" i="25"/>
  <c r="R25" i="11"/>
  <c r="I278" i="11"/>
  <c r="G278" i="11"/>
  <c r="N281" i="25"/>
  <c r="N281" i="11" s="1"/>
  <c r="E278" i="11"/>
  <c r="F279" i="11"/>
  <c r="H277" i="11"/>
  <c r="M280" i="25"/>
  <c r="M279" i="11"/>
  <c r="C281" i="25"/>
  <c r="C281" i="11" s="1"/>
  <c r="Q24" i="25" l="1"/>
  <c r="Q24" i="11" s="1"/>
  <c r="R24" i="11"/>
  <c r="R23" i="25"/>
  <c r="G279" i="11"/>
  <c r="I279" i="11"/>
  <c r="E279" i="11"/>
  <c r="N282" i="25"/>
  <c r="N282" i="11" s="1"/>
  <c r="H278" i="11"/>
  <c r="M281" i="25"/>
  <c r="M280" i="11"/>
  <c r="C282" i="25"/>
  <c r="C282" i="11" s="1"/>
  <c r="Q23" i="25" l="1"/>
  <c r="Q23" i="11" s="1"/>
  <c r="R23" i="11"/>
  <c r="R22" i="25"/>
  <c r="I280" i="11"/>
  <c r="G280" i="11"/>
  <c r="F280" i="11"/>
  <c r="N283" i="25"/>
  <c r="N283" i="11" s="1"/>
  <c r="E280" i="11"/>
  <c r="F281" i="11"/>
  <c r="H279" i="11"/>
  <c r="M282" i="25"/>
  <c r="M281" i="11"/>
  <c r="C283" i="25"/>
  <c r="C283" i="11" s="1"/>
  <c r="Q22" i="25" l="1"/>
  <c r="Q22" i="11" s="1"/>
  <c r="R22" i="11"/>
  <c r="R21" i="25"/>
  <c r="G281" i="11"/>
  <c r="I281" i="11"/>
  <c r="E281" i="11"/>
  <c r="N284" i="25"/>
  <c r="N284" i="11" s="1"/>
  <c r="F282" i="11"/>
  <c r="H280" i="11"/>
  <c r="M283" i="25"/>
  <c r="M282" i="11"/>
  <c r="C284" i="25"/>
  <c r="C284" i="11" s="1"/>
  <c r="Q21" i="25" l="1"/>
  <c r="Q21" i="11" s="1"/>
  <c r="R21" i="11"/>
  <c r="R20" i="25"/>
  <c r="I282" i="11"/>
  <c r="G282" i="11"/>
  <c r="N285" i="25"/>
  <c r="N285" i="11" s="1"/>
  <c r="E282" i="11"/>
  <c r="F283" i="11"/>
  <c r="H281" i="11"/>
  <c r="M284" i="25"/>
  <c r="M283" i="11"/>
  <c r="C285" i="25"/>
  <c r="C285" i="11" s="1"/>
  <c r="Q20" i="25" l="1"/>
  <c r="Q20" i="11" s="1"/>
  <c r="R20" i="11"/>
  <c r="R19" i="25"/>
  <c r="G283" i="11"/>
  <c r="I283" i="11"/>
  <c r="E283" i="11"/>
  <c r="N286" i="25"/>
  <c r="N286" i="11" s="1"/>
  <c r="F284" i="11"/>
  <c r="H282" i="11"/>
  <c r="M285" i="25"/>
  <c r="M284" i="11"/>
  <c r="C286" i="25"/>
  <c r="C286" i="11" s="1"/>
  <c r="Q19" i="25" l="1"/>
  <c r="Q19" i="11" s="1"/>
  <c r="R19" i="11"/>
  <c r="R18" i="25"/>
  <c r="G284" i="11"/>
  <c r="I284" i="11"/>
  <c r="N287" i="25"/>
  <c r="N287" i="11" s="1"/>
  <c r="E284" i="11"/>
  <c r="F285" i="11"/>
  <c r="H283" i="11"/>
  <c r="M286" i="25"/>
  <c r="M285" i="11"/>
  <c r="C287" i="25"/>
  <c r="C287" i="11" s="1"/>
  <c r="R17" i="25" l="1"/>
  <c r="Q18" i="25"/>
  <c r="Q18" i="11" s="1"/>
  <c r="R18" i="11"/>
  <c r="G285" i="11"/>
  <c r="I285" i="11"/>
  <c r="E285" i="11"/>
  <c r="N288" i="25"/>
  <c r="N288" i="11" s="1"/>
  <c r="F286" i="11"/>
  <c r="H284" i="11"/>
  <c r="M287" i="25"/>
  <c r="M286" i="11"/>
  <c r="C288" i="25"/>
  <c r="C288" i="11" s="1"/>
  <c r="Q17" i="25" l="1"/>
  <c r="Q17" i="11" s="1"/>
  <c r="R17" i="11"/>
  <c r="R16" i="25"/>
  <c r="G286" i="11"/>
  <c r="I286" i="11"/>
  <c r="N289" i="25"/>
  <c r="N289" i="11" s="1"/>
  <c r="E286" i="11"/>
  <c r="F287" i="11"/>
  <c r="H285" i="11"/>
  <c r="M288" i="25"/>
  <c r="M287" i="11"/>
  <c r="C289" i="25"/>
  <c r="C289" i="11" s="1"/>
  <c r="Q16" i="25" l="1"/>
  <c r="Q16" i="11" s="1"/>
  <c r="R16" i="11"/>
  <c r="R15" i="25"/>
  <c r="I287" i="11"/>
  <c r="G287" i="11"/>
  <c r="E287" i="11"/>
  <c r="N290" i="25"/>
  <c r="N290" i="11" s="1"/>
  <c r="F288" i="11"/>
  <c r="H286" i="11"/>
  <c r="M289" i="25"/>
  <c r="M288" i="11"/>
  <c r="C290" i="25"/>
  <c r="C290" i="11" s="1"/>
  <c r="Q15" i="25" l="1"/>
  <c r="Q15" i="11" s="1"/>
  <c r="R15" i="11"/>
  <c r="R14" i="25"/>
  <c r="I288" i="11"/>
  <c r="G288" i="11"/>
  <c r="N291" i="25"/>
  <c r="N291" i="11" s="1"/>
  <c r="E288" i="11"/>
  <c r="F289" i="11"/>
  <c r="H287" i="11"/>
  <c r="M290" i="25"/>
  <c r="M289" i="11"/>
  <c r="C291" i="25"/>
  <c r="C291" i="11" s="1"/>
  <c r="R13" i="25" l="1"/>
  <c r="R14" i="11"/>
  <c r="Q14" i="25"/>
  <c r="Q14" i="11" s="1"/>
  <c r="G289" i="11"/>
  <c r="I289" i="11"/>
  <c r="E289" i="11"/>
  <c r="N292" i="25"/>
  <c r="N292" i="11" s="1"/>
  <c r="H288" i="11"/>
  <c r="M291" i="25"/>
  <c r="M290" i="11"/>
  <c r="C292" i="25"/>
  <c r="C292" i="11" s="1"/>
  <c r="R12" i="25" l="1"/>
  <c r="R13" i="11"/>
  <c r="Q13" i="25"/>
  <c r="Q13" i="11" s="1"/>
  <c r="G290" i="11"/>
  <c r="I290" i="11"/>
  <c r="F290" i="11"/>
  <c r="N293" i="25"/>
  <c r="N293" i="11" s="1"/>
  <c r="E290" i="11"/>
  <c r="F291" i="11"/>
  <c r="H289" i="11"/>
  <c r="M292" i="25"/>
  <c r="M291" i="11"/>
  <c r="C293" i="25"/>
  <c r="C293" i="11" s="1"/>
  <c r="R11" i="25" l="1"/>
  <c r="Q12" i="25"/>
  <c r="Q12" i="11" s="1"/>
  <c r="R12" i="11"/>
  <c r="G291" i="11"/>
  <c r="I291" i="11"/>
  <c r="E291" i="11"/>
  <c r="N294" i="25"/>
  <c r="N294" i="11" s="1"/>
  <c r="F292" i="11"/>
  <c r="H290" i="11"/>
  <c r="M293" i="25"/>
  <c r="M292" i="11"/>
  <c r="C294" i="25"/>
  <c r="C294" i="11" s="1"/>
  <c r="Q11" i="25" l="1"/>
  <c r="Q11" i="11" s="1"/>
  <c r="R11" i="11"/>
  <c r="R10" i="25"/>
  <c r="I292" i="11"/>
  <c r="G292" i="11"/>
  <c r="N295" i="25"/>
  <c r="N295" i="11" s="1"/>
  <c r="E292" i="11"/>
  <c r="F293" i="11"/>
  <c r="H291" i="11"/>
  <c r="M294" i="25"/>
  <c r="M293" i="11"/>
  <c r="C295" i="25"/>
  <c r="C295" i="11" s="1"/>
  <c r="R9" i="25" l="1"/>
  <c r="Q10" i="25"/>
  <c r="Q10" i="11" s="1"/>
  <c r="R10" i="11"/>
  <c r="G293" i="11"/>
  <c r="I293" i="11"/>
  <c r="N296" i="25"/>
  <c r="N296" i="11" s="1"/>
  <c r="E293" i="11"/>
  <c r="F294" i="11"/>
  <c r="H292" i="11"/>
  <c r="M295" i="25"/>
  <c r="M294" i="11"/>
  <c r="C296" i="25"/>
  <c r="C296" i="11" s="1"/>
  <c r="R8" i="25" l="1"/>
  <c r="Q9" i="25"/>
  <c r="Q9" i="11" s="1"/>
  <c r="R9" i="11"/>
  <c r="I294" i="11"/>
  <c r="G294" i="11"/>
  <c r="E294" i="11"/>
  <c r="N297" i="25"/>
  <c r="N297" i="11" s="1"/>
  <c r="H293" i="11"/>
  <c r="M296" i="25"/>
  <c r="M295" i="11"/>
  <c r="C297" i="25"/>
  <c r="C297" i="11" s="1"/>
  <c r="Q8" i="25" l="1"/>
  <c r="Q8" i="11" s="1"/>
  <c r="R8" i="11"/>
  <c r="R7" i="25"/>
  <c r="G295" i="11"/>
  <c r="I295" i="11"/>
  <c r="F295" i="11"/>
  <c r="N298" i="25"/>
  <c r="N298" i="11" s="1"/>
  <c r="E295" i="11"/>
  <c r="F296" i="11"/>
  <c r="H294" i="11"/>
  <c r="M297" i="25"/>
  <c r="M296" i="11"/>
  <c r="C298" i="25"/>
  <c r="C298" i="11" s="1"/>
  <c r="R6" i="25" l="1"/>
  <c r="Q7" i="25"/>
  <c r="Q7" i="11" s="1"/>
  <c r="R7" i="11"/>
  <c r="I296" i="11"/>
  <c r="G296" i="11"/>
  <c r="E296" i="11"/>
  <c r="N299" i="25"/>
  <c r="N299" i="11" s="1"/>
  <c r="F297" i="11"/>
  <c r="H295" i="11"/>
  <c r="M298" i="25"/>
  <c r="M297" i="11"/>
  <c r="C299" i="25"/>
  <c r="C299" i="11" s="1"/>
  <c r="Q6" i="25" l="1"/>
  <c r="Q6" i="11" s="1"/>
  <c r="R6" i="11"/>
  <c r="R5" i="25"/>
  <c r="G297" i="11"/>
  <c r="I297" i="11"/>
  <c r="N300" i="25"/>
  <c r="N300" i="11" s="1"/>
  <c r="E297" i="11"/>
  <c r="F298" i="11"/>
  <c r="H296" i="11"/>
  <c r="M299" i="25"/>
  <c r="M298" i="11"/>
  <c r="C300" i="25"/>
  <c r="C300" i="11" s="1"/>
  <c r="Q5" i="25" l="1"/>
  <c r="Q5" i="11" s="1"/>
  <c r="R5" i="11"/>
  <c r="R4" i="25"/>
  <c r="G298" i="11"/>
  <c r="I298" i="11"/>
  <c r="E298" i="11"/>
  <c r="N301" i="25"/>
  <c r="N301" i="11" s="1"/>
  <c r="H297" i="11"/>
  <c r="M300" i="25"/>
  <c r="M299" i="11"/>
  <c r="C301" i="25"/>
  <c r="C301" i="11" s="1"/>
  <c r="Q4" i="25" l="1"/>
  <c r="Q4" i="11" s="1"/>
  <c r="R4" i="11"/>
  <c r="R3" i="25"/>
  <c r="I299" i="11"/>
  <c r="G299" i="11"/>
  <c r="F299" i="11"/>
  <c r="N302" i="25"/>
  <c r="N302" i="11" s="1"/>
  <c r="E299" i="11"/>
  <c r="F300" i="11"/>
  <c r="H298" i="11"/>
  <c r="M301" i="25"/>
  <c r="M300" i="11"/>
  <c r="C302" i="25"/>
  <c r="C302" i="11" s="1"/>
  <c r="Q3" i="25" l="1"/>
  <c r="Q3" i="11" s="1"/>
  <c r="R3" i="11"/>
  <c r="R2" i="25"/>
  <c r="I300" i="11"/>
  <c r="G300" i="11"/>
  <c r="E300" i="11"/>
  <c r="N303" i="25"/>
  <c r="N303" i="11" s="1"/>
  <c r="F301" i="11"/>
  <c r="H299" i="11"/>
  <c r="M302" i="25"/>
  <c r="M301" i="11"/>
  <c r="C303" i="25"/>
  <c r="C303" i="11" s="1"/>
  <c r="R2" i="11" l="1"/>
  <c r="Q2" i="25"/>
  <c r="Q2" i="11" s="1"/>
  <c r="G301" i="11"/>
  <c r="I301" i="11"/>
  <c r="N304" i="25"/>
  <c r="N304" i="11" s="1"/>
  <c r="E301" i="11"/>
  <c r="F302" i="11"/>
  <c r="H300" i="11"/>
  <c r="M303" i="25"/>
  <c r="M302" i="11"/>
  <c r="C304" i="25"/>
  <c r="C304" i="11" s="1"/>
  <c r="G302" i="11" l="1"/>
  <c r="I302" i="11"/>
  <c r="E302" i="11"/>
  <c r="N305" i="25"/>
  <c r="N305" i="11" s="1"/>
  <c r="F303" i="11"/>
  <c r="H301" i="11"/>
  <c r="M304" i="25"/>
  <c r="M303" i="11"/>
  <c r="C305" i="25"/>
  <c r="C305" i="11" s="1"/>
  <c r="G303" i="11" l="1"/>
  <c r="I303" i="11"/>
  <c r="N306" i="25"/>
  <c r="N306" i="11" s="1"/>
  <c r="E303" i="11"/>
  <c r="F304" i="11"/>
  <c r="H302" i="11"/>
  <c r="M305" i="25"/>
  <c r="M304" i="11"/>
  <c r="C306" i="25"/>
  <c r="C306" i="11" s="1"/>
  <c r="I304" i="11" l="1"/>
  <c r="G304" i="11"/>
  <c r="E304" i="11"/>
  <c r="N307" i="25"/>
  <c r="N307" i="11" s="1"/>
  <c r="H303" i="11"/>
  <c r="M306" i="25"/>
  <c r="M305" i="11"/>
  <c r="C307" i="25"/>
  <c r="C307" i="11" s="1"/>
  <c r="G305" i="11" l="1"/>
  <c r="I305" i="11"/>
  <c r="F305" i="11"/>
  <c r="E305" i="11"/>
  <c r="N308" i="25"/>
  <c r="N308" i="11" s="1"/>
  <c r="F306" i="11"/>
  <c r="H304" i="11"/>
  <c r="M307" i="25"/>
  <c r="M306" i="11"/>
  <c r="C308" i="25"/>
  <c r="C308" i="11" s="1"/>
  <c r="G306" i="11" l="1"/>
  <c r="I306" i="11"/>
  <c r="N309" i="25"/>
  <c r="N309" i="11" s="1"/>
  <c r="E306" i="11"/>
  <c r="F307" i="11"/>
  <c r="H305" i="11"/>
  <c r="M308" i="25"/>
  <c r="M307" i="11"/>
  <c r="C309" i="25"/>
  <c r="C309" i="11" s="1"/>
  <c r="G307" i="11" l="1"/>
  <c r="I307" i="11"/>
  <c r="E307" i="11"/>
  <c r="N310" i="25"/>
  <c r="N310" i="11" s="1"/>
  <c r="F308" i="11"/>
  <c r="H306" i="11"/>
  <c r="M309" i="25"/>
  <c r="M308" i="11"/>
  <c r="C310" i="25"/>
  <c r="C310" i="11" s="1"/>
  <c r="G308" i="11" l="1"/>
  <c r="I308" i="11"/>
  <c r="N311" i="25"/>
  <c r="N311" i="11" s="1"/>
  <c r="E308" i="11"/>
  <c r="F309" i="11"/>
  <c r="H307" i="11"/>
  <c r="M310" i="25"/>
  <c r="M309" i="11"/>
  <c r="C311" i="25"/>
  <c r="C311" i="11" s="1"/>
  <c r="G309" i="11" l="1"/>
  <c r="I309" i="11"/>
  <c r="E309" i="11"/>
  <c r="N312" i="25"/>
  <c r="N312" i="11" s="1"/>
  <c r="F310" i="11"/>
  <c r="H308" i="11"/>
  <c r="M311" i="25"/>
  <c r="M310" i="11"/>
  <c r="C312" i="25"/>
  <c r="C312" i="11" s="1"/>
  <c r="I310" i="11" l="1"/>
  <c r="G310" i="11"/>
  <c r="N313" i="25"/>
  <c r="N313" i="11" s="1"/>
  <c r="E310" i="11"/>
  <c r="F311" i="11"/>
  <c r="H309" i="11"/>
  <c r="M312" i="25"/>
  <c r="M311" i="11"/>
  <c r="C313" i="25"/>
  <c r="C313" i="11" s="1"/>
  <c r="I311" i="11" l="1"/>
  <c r="G311" i="11"/>
  <c r="E311" i="11"/>
  <c r="N314" i="25"/>
  <c r="N314" i="11" s="1"/>
  <c r="H310" i="11"/>
  <c r="M313" i="25"/>
  <c r="M312" i="11"/>
  <c r="C314" i="25"/>
  <c r="C314" i="11" s="1"/>
  <c r="I312" i="11" l="1"/>
  <c r="G312" i="11"/>
  <c r="F312" i="11"/>
  <c r="N315" i="25"/>
  <c r="N315" i="11" s="1"/>
  <c r="E312" i="11"/>
  <c r="F313" i="11"/>
  <c r="H311" i="11"/>
  <c r="M314" i="25"/>
  <c r="M313" i="11"/>
  <c r="C315" i="25"/>
  <c r="C315" i="11" s="1"/>
  <c r="G313" i="11" l="1"/>
  <c r="I313" i="11"/>
  <c r="E313" i="11"/>
  <c r="N316" i="25"/>
  <c r="N316" i="11" s="1"/>
  <c r="F314" i="11"/>
  <c r="H312" i="11"/>
  <c r="M315" i="25"/>
  <c r="M314" i="11"/>
  <c r="C316" i="25"/>
  <c r="C316" i="11" s="1"/>
  <c r="I314" i="11" l="1"/>
  <c r="G314" i="11"/>
  <c r="N317" i="25"/>
  <c r="N317" i="11" s="1"/>
  <c r="E314" i="11"/>
  <c r="F315" i="11"/>
  <c r="H313" i="11"/>
  <c r="M316" i="25"/>
  <c r="M315" i="11"/>
  <c r="C317" i="25"/>
  <c r="C317" i="11" s="1"/>
  <c r="G315" i="11" l="1"/>
  <c r="I315" i="11"/>
  <c r="E315" i="11"/>
  <c r="N318" i="25"/>
  <c r="N318" i="11" s="1"/>
  <c r="F316" i="11"/>
  <c r="H314" i="11"/>
  <c r="M317" i="25"/>
  <c r="M316" i="11"/>
  <c r="C318" i="25"/>
  <c r="C318" i="11" s="1"/>
  <c r="I316" i="11" l="1"/>
  <c r="G316" i="11"/>
  <c r="N319" i="25"/>
  <c r="N319" i="11" s="1"/>
  <c r="E316" i="11"/>
  <c r="F317" i="11"/>
  <c r="H315" i="11"/>
  <c r="M318" i="25"/>
  <c r="M317" i="11"/>
  <c r="C319" i="25"/>
  <c r="C319" i="11" s="1"/>
  <c r="G317" i="11" l="1"/>
  <c r="I317" i="11"/>
  <c r="E317" i="11"/>
  <c r="N320" i="25"/>
  <c r="N320" i="11" s="1"/>
  <c r="H316" i="11"/>
  <c r="M319" i="25"/>
  <c r="M318" i="11"/>
  <c r="C320" i="25"/>
  <c r="C320" i="11" s="1"/>
  <c r="G318" i="11" l="1"/>
  <c r="I318" i="11"/>
  <c r="F318" i="11"/>
  <c r="N321" i="25"/>
  <c r="N321" i="11" s="1"/>
  <c r="E318" i="11"/>
  <c r="H317" i="11"/>
  <c r="M320" i="25"/>
  <c r="M319" i="11"/>
  <c r="C321" i="25"/>
  <c r="C321" i="11" s="1"/>
  <c r="G319" i="11" l="1"/>
  <c r="I319" i="11"/>
  <c r="F319" i="11"/>
  <c r="E319" i="11"/>
  <c r="N322" i="25"/>
  <c r="N322" i="11" s="1"/>
  <c r="F320" i="11"/>
  <c r="H318" i="11"/>
  <c r="M321" i="25"/>
  <c r="M320" i="11"/>
  <c r="C322" i="25"/>
  <c r="C322" i="11" s="1"/>
  <c r="I320" i="11" l="1"/>
  <c r="G320" i="11"/>
  <c r="E320" i="11"/>
  <c r="H319" i="11"/>
  <c r="M322" i="25"/>
  <c r="M322" i="11" s="1"/>
  <c r="M321" i="11"/>
  <c r="G321" i="11" l="1"/>
  <c r="I321" i="11"/>
  <c r="F321" i="11"/>
  <c r="E321" i="11"/>
  <c r="H320" i="11"/>
  <c r="E322" i="11" l="1"/>
  <c r="H321" i="11"/>
  <c r="G322" i="11" l="1"/>
  <c r="I322" i="11"/>
  <c r="H322" i="11"/>
  <c r="F322" i="11"/>
  <c r="D282" i="11" l="1"/>
  <c r="D281" i="11"/>
  <c r="D273" i="11"/>
  <c r="D279" i="11"/>
  <c r="D278" i="11"/>
  <c r="D277" i="11"/>
  <c r="D276" i="11"/>
  <c r="D280" i="11"/>
  <c r="D275" i="11"/>
  <c r="D274" i="11"/>
  <c r="F271" i="25" l="1"/>
  <c r="F271" i="11" s="1"/>
  <c r="F272" i="25"/>
  <c r="F272" i="11" s="1"/>
  <c r="D283" i="11"/>
  <c r="D271" i="11"/>
  <c r="F270" i="25"/>
  <c r="F270" i="11" s="1"/>
  <c r="D272" i="11"/>
  <c r="D270" i="11" l="1"/>
  <c r="F269" i="25"/>
  <c r="F269" i="11" s="1"/>
  <c r="D284" i="11"/>
  <c r="D285" i="11" l="1"/>
  <c r="F268" i="25"/>
  <c r="F268" i="11" s="1"/>
  <c r="D269" i="11"/>
  <c r="F267" i="25" l="1"/>
  <c r="F267" i="11" s="1"/>
  <c r="D268" i="11"/>
  <c r="D286" i="11"/>
  <c r="D287" i="11" l="1"/>
  <c r="D267" i="11"/>
  <c r="F266" i="25"/>
  <c r="F266" i="11" s="1"/>
  <c r="F265" i="25" l="1"/>
  <c r="F265" i="11" s="1"/>
  <c r="D266" i="11"/>
  <c r="D288" i="11"/>
  <c r="D289" i="11" l="1"/>
  <c r="F264" i="25"/>
  <c r="F264" i="11" s="1"/>
  <c r="D265" i="11"/>
  <c r="F263" i="25" l="1"/>
  <c r="F263" i="11" s="1"/>
  <c r="D264" i="11"/>
  <c r="D290" i="11"/>
  <c r="D291" i="11" l="1"/>
  <c r="F262" i="25"/>
  <c r="F262" i="11" s="1"/>
  <c r="D263" i="11"/>
  <c r="F261" i="25" l="1"/>
  <c r="F261" i="11" s="1"/>
  <c r="D262" i="11"/>
  <c r="D292" i="11"/>
  <c r="D293" i="11" l="1"/>
  <c r="F260" i="25"/>
  <c r="F260" i="11" s="1"/>
  <c r="D261" i="11"/>
  <c r="F259" i="25" l="1"/>
  <c r="F259" i="11" s="1"/>
  <c r="D260" i="11"/>
  <c r="D294" i="11"/>
  <c r="D295" i="11" l="1"/>
  <c r="F258" i="25"/>
  <c r="F258" i="11" s="1"/>
  <c r="D259" i="11"/>
  <c r="F257" i="25" l="1"/>
  <c r="F257" i="11" s="1"/>
  <c r="D258" i="11"/>
  <c r="D296" i="11"/>
  <c r="D297" i="11" l="1"/>
  <c r="F256" i="25"/>
  <c r="F256" i="11" s="1"/>
  <c r="D257" i="11"/>
  <c r="F255" i="25" l="1"/>
  <c r="F255" i="11" s="1"/>
  <c r="D256" i="11"/>
  <c r="D298" i="11"/>
  <c r="D299" i="11" l="1"/>
  <c r="D255" i="11"/>
  <c r="F254" i="25"/>
  <c r="F254" i="11" s="1"/>
  <c r="D254" i="11" l="1"/>
  <c r="F253" i="25"/>
  <c r="F253" i="11" s="1"/>
  <c r="D300" i="11"/>
  <c r="D301" i="11" l="1"/>
  <c r="F252" i="25"/>
  <c r="F252" i="11" s="1"/>
  <c r="D253" i="11"/>
  <c r="D252" i="11" l="1"/>
  <c r="F251" i="25"/>
  <c r="F251" i="11" s="1"/>
  <c r="D302" i="11"/>
  <c r="D303" i="11" l="1"/>
  <c r="D251" i="11"/>
  <c r="F250" i="25"/>
  <c r="F250" i="11" s="1"/>
  <c r="D250" i="11" l="1"/>
  <c r="F249" i="25"/>
  <c r="F249" i="11" s="1"/>
  <c r="D304" i="11"/>
  <c r="D305" i="11" l="1"/>
  <c r="D249" i="11"/>
  <c r="F248" i="25"/>
  <c r="F248" i="11" s="1"/>
  <c r="D248" i="11" l="1"/>
  <c r="F247" i="25"/>
  <c r="F247" i="11" s="1"/>
  <c r="D306" i="11"/>
  <c r="D307" i="11" l="1"/>
  <c r="D247" i="11"/>
  <c r="F246" i="25"/>
  <c r="F246" i="11" s="1"/>
  <c r="D246" i="11" l="1"/>
  <c r="F245" i="25"/>
  <c r="F245" i="11" s="1"/>
  <c r="D308" i="11"/>
  <c r="D309" i="11" l="1"/>
  <c r="F244" i="25"/>
  <c r="F244" i="11" s="1"/>
  <c r="D245" i="11"/>
  <c r="D244" i="11" l="1"/>
  <c r="F243" i="25"/>
  <c r="F243" i="11" s="1"/>
  <c r="D310" i="11"/>
  <c r="D311" i="11" l="1"/>
  <c r="D243" i="11"/>
  <c r="F242" i="25"/>
  <c r="F242" i="11" s="1"/>
  <c r="F241" i="25" l="1"/>
  <c r="F241" i="11" s="1"/>
  <c r="D242" i="11"/>
  <c r="D312" i="11"/>
  <c r="D313" i="11" l="1"/>
  <c r="F240" i="25"/>
  <c r="F240" i="11" s="1"/>
  <c r="D241" i="11"/>
  <c r="F239" i="25" l="1"/>
  <c r="F239" i="11" s="1"/>
  <c r="D240" i="11"/>
  <c r="D314" i="11"/>
  <c r="D315" i="11" l="1"/>
  <c r="F238" i="25"/>
  <c r="F238" i="11" s="1"/>
  <c r="D239" i="11"/>
  <c r="F237" i="25" l="1"/>
  <c r="F237" i="11" s="1"/>
  <c r="D238" i="11"/>
  <c r="D316" i="11"/>
  <c r="D317" i="11" l="1"/>
  <c r="F236" i="25"/>
  <c r="F236" i="11" s="1"/>
  <c r="D237" i="11"/>
  <c r="F235" i="25" l="1"/>
  <c r="F235" i="11" s="1"/>
  <c r="D236" i="11"/>
  <c r="D318" i="11"/>
  <c r="D319" i="11" l="1"/>
  <c r="F234" i="25"/>
  <c r="F234" i="11" s="1"/>
  <c r="D235" i="11"/>
  <c r="F233" i="25" l="1"/>
  <c r="F233" i="11" s="1"/>
  <c r="D234" i="11"/>
  <c r="D320" i="11"/>
  <c r="D321" i="11" l="1"/>
  <c r="F232" i="25"/>
  <c r="F232" i="11" s="1"/>
  <c r="D233" i="11"/>
  <c r="F231" i="25" l="1"/>
  <c r="F231" i="11" s="1"/>
  <c r="D232" i="11"/>
  <c r="D322" i="11"/>
  <c r="D231" i="11" l="1"/>
  <c r="F230" i="25"/>
  <c r="F230" i="11" s="1"/>
  <c r="D230" i="11" l="1"/>
  <c r="F229" i="25"/>
  <c r="F229" i="11" s="1"/>
  <c r="F228" i="25" l="1"/>
  <c r="F228" i="11" s="1"/>
  <c r="D229" i="11"/>
  <c r="D228" i="11" l="1"/>
  <c r="F227" i="25"/>
  <c r="F227" i="11" s="1"/>
  <c r="D227" i="11" l="1"/>
  <c r="F226" i="25"/>
  <c r="F226" i="11" s="1"/>
  <c r="D226" i="11" l="1"/>
  <c r="F225" i="25"/>
  <c r="F225" i="11" s="1"/>
  <c r="D225" i="11" l="1"/>
  <c r="F224" i="25"/>
  <c r="F224" i="11" s="1"/>
  <c r="D224" i="11" l="1"/>
  <c r="F223" i="25"/>
  <c r="F223" i="11" s="1"/>
  <c r="D223" i="11" l="1"/>
  <c r="F222" i="25"/>
  <c r="F222" i="11" s="1"/>
  <c r="D222" i="11" l="1"/>
  <c r="F221" i="25"/>
  <c r="F221" i="11" s="1"/>
  <c r="F220" i="25" l="1"/>
  <c r="F220" i="11" s="1"/>
  <c r="D221" i="11"/>
  <c r="F219" i="25" l="1"/>
  <c r="F219" i="11" s="1"/>
  <c r="D220" i="11"/>
  <c r="D219" i="11" l="1"/>
  <c r="F218" i="25"/>
  <c r="F218" i="11" s="1"/>
  <c r="F217" i="25" l="1"/>
  <c r="F217" i="11" s="1"/>
  <c r="D218" i="11"/>
  <c r="F216" i="25" l="1"/>
  <c r="F216" i="11" s="1"/>
  <c r="D217" i="11"/>
  <c r="F215" i="25" l="1"/>
  <c r="F215" i="11" s="1"/>
  <c r="D216" i="11"/>
  <c r="F214" i="25" l="1"/>
  <c r="F214" i="11" s="1"/>
  <c r="D215" i="11"/>
  <c r="F213" i="25" l="1"/>
  <c r="F213" i="11" s="1"/>
  <c r="D214" i="11"/>
  <c r="F212" i="25" l="1"/>
  <c r="F212" i="11" s="1"/>
  <c r="D213" i="11"/>
  <c r="F211" i="25" l="1"/>
  <c r="F211" i="11" s="1"/>
  <c r="D212" i="11"/>
  <c r="D211" i="11" l="1"/>
  <c r="F210" i="25"/>
  <c r="F210" i="11" s="1"/>
  <c r="D210" i="11" l="1"/>
  <c r="F209" i="25"/>
  <c r="F209" i="11" s="1"/>
  <c r="F208" i="25" l="1"/>
  <c r="F208" i="11" s="1"/>
  <c r="D209" i="11"/>
  <c r="D208" i="11" l="1"/>
  <c r="F207" i="25"/>
  <c r="F207" i="11" s="1"/>
  <c r="D207" i="11" l="1"/>
  <c r="F206" i="25"/>
  <c r="F206" i="11" s="1"/>
  <c r="D206" i="11" l="1"/>
  <c r="F205" i="25"/>
  <c r="F205" i="11" s="1"/>
  <c r="F204" i="25" l="1"/>
  <c r="F204" i="11" s="1"/>
  <c r="D205" i="11"/>
  <c r="D204" i="11" l="1"/>
  <c r="F203" i="25"/>
  <c r="F203" i="11" s="1"/>
  <c r="D203" i="11" l="1"/>
  <c r="F202" i="25"/>
  <c r="F202" i="11" s="1"/>
  <c r="F201" i="25" l="1"/>
  <c r="F201" i="11" s="1"/>
  <c r="D202" i="11"/>
  <c r="F200" i="25" l="1"/>
  <c r="F200" i="11" s="1"/>
  <c r="D201" i="11"/>
  <c r="D200" i="11" l="1"/>
  <c r="F199" i="25"/>
  <c r="F199" i="11" s="1"/>
  <c r="D199" i="11" l="1"/>
  <c r="F198" i="25"/>
  <c r="F198" i="11" s="1"/>
  <c r="D198" i="11" l="1"/>
  <c r="F197" i="25"/>
  <c r="F197" i="11" s="1"/>
  <c r="D197" i="11" l="1"/>
  <c r="F196" i="25"/>
  <c r="F196" i="11" s="1"/>
  <c r="F195" i="25" l="1"/>
  <c r="F195" i="11" s="1"/>
  <c r="D196" i="11"/>
  <c r="F194" i="25" l="1"/>
  <c r="F194" i="11" s="1"/>
  <c r="D195" i="11"/>
  <c r="F193" i="25" l="1"/>
  <c r="F193" i="11" s="1"/>
  <c r="D194" i="11"/>
  <c r="F192" i="25" l="1"/>
  <c r="F192" i="11" s="1"/>
  <c r="D193" i="11"/>
  <c r="F191" i="25" l="1"/>
  <c r="F191" i="11" s="1"/>
  <c r="D192" i="11"/>
  <c r="F190" i="25" l="1"/>
  <c r="F190" i="11" s="1"/>
  <c r="D191" i="11"/>
  <c r="F189" i="25" l="1"/>
  <c r="F189" i="11" s="1"/>
  <c r="D190" i="11"/>
  <c r="F188" i="25" l="1"/>
  <c r="F188" i="11" s="1"/>
  <c r="D189" i="11"/>
  <c r="F187" i="25" l="1"/>
  <c r="F187" i="11" s="1"/>
  <c r="D188" i="11"/>
  <c r="D187" i="11" l="1"/>
  <c r="F186" i="25"/>
  <c r="F186" i="11" s="1"/>
  <c r="F185" i="25" l="1"/>
  <c r="F185" i="11" s="1"/>
  <c r="D186" i="11"/>
  <c r="F184" i="25" l="1"/>
  <c r="F184" i="11" s="1"/>
  <c r="D185" i="11"/>
  <c r="F183" i="25" l="1"/>
  <c r="F183" i="11" s="1"/>
  <c r="D184" i="11"/>
  <c r="D183" i="11" l="1"/>
  <c r="F182" i="25"/>
  <c r="F182" i="11" s="1"/>
  <c r="D182" i="11" l="1"/>
  <c r="F181" i="25"/>
  <c r="F181" i="11" s="1"/>
  <c r="F180" i="25" l="1"/>
  <c r="F180" i="11" s="1"/>
  <c r="D181" i="11"/>
  <c r="D180" i="11" l="1"/>
  <c r="F179" i="25"/>
  <c r="F179" i="11" s="1"/>
  <c r="D179" i="11" l="1"/>
  <c r="F178" i="25"/>
  <c r="F178" i="11" s="1"/>
  <c r="F177" i="25" l="1"/>
  <c r="F177" i="11" s="1"/>
  <c r="D178" i="11"/>
  <c r="D177" i="11" l="1"/>
  <c r="F176" i="25"/>
  <c r="F176" i="11" s="1"/>
  <c r="D176" i="11" l="1"/>
  <c r="F175" i="25"/>
  <c r="F175" i="11" s="1"/>
  <c r="D175" i="11" l="1"/>
  <c r="F174" i="25"/>
  <c r="F174" i="11" s="1"/>
  <c r="D174" i="11" l="1"/>
  <c r="F173" i="25"/>
  <c r="F173" i="11" s="1"/>
  <c r="D173" i="11" l="1"/>
  <c r="F172" i="25"/>
  <c r="F172" i="11" s="1"/>
  <c r="D172" i="11" l="1"/>
  <c r="F171" i="25"/>
  <c r="F171" i="11" s="1"/>
  <c r="D171" i="11" l="1"/>
  <c r="F170" i="25"/>
  <c r="F170" i="11" s="1"/>
  <c r="F169" i="25" l="1"/>
  <c r="F169" i="11" s="1"/>
  <c r="D170" i="11"/>
  <c r="F168" i="25" l="1"/>
  <c r="F168" i="11" s="1"/>
  <c r="D169" i="11"/>
  <c r="F167" i="25" l="1"/>
  <c r="F167" i="11" s="1"/>
  <c r="D168" i="11"/>
  <c r="F166" i="25" l="1"/>
  <c r="F166" i="11" s="1"/>
  <c r="D167" i="11"/>
  <c r="F165" i="25" l="1"/>
  <c r="F165" i="11" s="1"/>
  <c r="D166" i="11"/>
  <c r="F164" i="25" l="1"/>
  <c r="F164" i="11" s="1"/>
  <c r="D165" i="11"/>
  <c r="F163" i="25" l="1"/>
  <c r="F163" i="11" s="1"/>
  <c r="D164" i="11"/>
  <c r="F162" i="25" l="1"/>
  <c r="F162" i="11" s="1"/>
  <c r="D163" i="11"/>
  <c r="F161" i="25" l="1"/>
  <c r="F161" i="11" s="1"/>
  <c r="D162" i="11"/>
  <c r="F160" i="25" l="1"/>
  <c r="F160" i="11" s="1"/>
  <c r="D161" i="11"/>
  <c r="F159" i="25" l="1"/>
  <c r="F159" i="11" s="1"/>
  <c r="D160" i="11"/>
  <c r="D159" i="11" l="1"/>
  <c r="F158" i="25"/>
  <c r="F158" i="11" s="1"/>
  <c r="D158" i="11" l="1"/>
  <c r="F157" i="25"/>
  <c r="F157" i="11" s="1"/>
  <c r="F156" i="25" l="1"/>
  <c r="F156" i="11" s="1"/>
  <c r="D157" i="11"/>
  <c r="F155" i="25" l="1"/>
  <c r="F155" i="11" s="1"/>
  <c r="D156" i="11"/>
  <c r="F154" i="25" l="1"/>
  <c r="F154" i="11" s="1"/>
  <c r="D155" i="11"/>
  <c r="F153" i="25" l="1"/>
  <c r="F153" i="11" s="1"/>
  <c r="D154" i="11"/>
  <c r="D153" i="11" l="1"/>
  <c r="F152" i="25"/>
  <c r="F152" i="11" s="1"/>
  <c r="F151" i="25" l="1"/>
  <c r="F151" i="11" s="1"/>
  <c r="D152" i="11"/>
  <c r="D151" i="11" l="1"/>
  <c r="F150" i="25"/>
  <c r="F150" i="11" s="1"/>
  <c r="D150" i="11" l="1"/>
  <c r="F149" i="25"/>
  <c r="F149" i="11" s="1"/>
  <c r="D149" i="11" l="1"/>
  <c r="F148" i="25"/>
  <c r="F148" i="11" s="1"/>
  <c r="D148" i="11" l="1"/>
  <c r="F147" i="25"/>
  <c r="F147" i="11" s="1"/>
  <c r="D147" i="11" l="1"/>
  <c r="F146" i="25"/>
  <c r="F146" i="11" s="1"/>
  <c r="F145" i="25" l="1"/>
  <c r="F145" i="11" s="1"/>
  <c r="D146" i="11"/>
  <c r="F144" i="25" l="1"/>
  <c r="F144" i="11" s="1"/>
  <c r="D145" i="11"/>
  <c r="F143" i="25" l="1"/>
  <c r="F143" i="11" s="1"/>
  <c r="D144" i="11"/>
  <c r="F142" i="25" l="1"/>
  <c r="F142" i="11" s="1"/>
  <c r="D143" i="11"/>
  <c r="F141" i="25" l="1"/>
  <c r="F141" i="11" s="1"/>
  <c r="D142" i="11"/>
  <c r="F140" i="25" l="1"/>
  <c r="F140" i="11" s="1"/>
  <c r="D141" i="11"/>
  <c r="F139" i="25" l="1"/>
  <c r="F139" i="11" s="1"/>
  <c r="D140" i="11"/>
  <c r="D139" i="11" l="1"/>
  <c r="F138" i="25"/>
  <c r="F138" i="11" s="1"/>
  <c r="D138" i="11" l="1"/>
  <c r="F137" i="25"/>
  <c r="F137" i="11" s="1"/>
  <c r="D137" i="11" l="1"/>
  <c r="F136" i="25"/>
  <c r="F136" i="11" s="1"/>
  <c r="D136" i="11" l="1"/>
  <c r="F135" i="25"/>
  <c r="F135" i="11" s="1"/>
  <c r="D135" i="11" l="1"/>
  <c r="F134" i="25"/>
  <c r="F134" i="11" s="1"/>
  <c r="D134" i="11" l="1"/>
  <c r="F133" i="25"/>
  <c r="F133" i="11" s="1"/>
  <c r="F132" i="25" l="1"/>
  <c r="F132" i="11" s="1"/>
  <c r="D133" i="11"/>
  <c r="D132" i="11" l="1"/>
  <c r="F131" i="25"/>
  <c r="F131" i="11" s="1"/>
  <c r="F130" i="25" l="1"/>
  <c r="F130" i="11" s="1"/>
  <c r="D131" i="11"/>
  <c r="F129" i="25" l="1"/>
  <c r="F129" i="11" s="1"/>
  <c r="D130" i="11"/>
  <c r="F128" i="25" l="1"/>
  <c r="F128" i="11" s="1"/>
  <c r="D129" i="11"/>
  <c r="F127" i="25" l="1"/>
  <c r="F127" i="11" s="1"/>
  <c r="D128" i="11"/>
  <c r="D127" i="11" l="1"/>
  <c r="F126" i="25"/>
  <c r="F126" i="11" s="1"/>
  <c r="D126" i="11" l="1"/>
  <c r="F125" i="25"/>
  <c r="F125" i="11" s="1"/>
  <c r="D125" i="11" l="1"/>
  <c r="F124" i="25"/>
  <c r="F124" i="11" s="1"/>
  <c r="D124" i="11" l="1"/>
  <c r="F123" i="25"/>
  <c r="F123" i="11" s="1"/>
  <c r="F122" i="25" l="1"/>
  <c r="F122" i="11" s="1"/>
  <c r="D123" i="11"/>
  <c r="F121" i="25" l="1"/>
  <c r="F121" i="11" s="1"/>
  <c r="D122" i="11"/>
  <c r="F120" i="25" l="1"/>
  <c r="F120" i="11" s="1"/>
  <c r="D121" i="11"/>
  <c r="F119" i="25" l="1"/>
  <c r="F119" i="11" s="1"/>
  <c r="D120" i="11"/>
  <c r="F118" i="25" l="1"/>
  <c r="F118" i="11" s="1"/>
  <c r="D119" i="11"/>
  <c r="F117" i="25" l="1"/>
  <c r="F117" i="11" s="1"/>
  <c r="D118" i="11"/>
  <c r="F116" i="25" l="1"/>
  <c r="F116" i="11" s="1"/>
  <c r="D117" i="11"/>
  <c r="F115" i="25" l="1"/>
  <c r="F115" i="11" s="1"/>
  <c r="D116" i="11"/>
  <c r="F114" i="25" l="1"/>
  <c r="F114" i="11" s="1"/>
  <c r="D115" i="11"/>
  <c r="F113" i="25" l="1"/>
  <c r="F113" i="11" s="1"/>
  <c r="D114" i="11"/>
  <c r="D113" i="11" l="1"/>
  <c r="F112" i="25"/>
  <c r="F112" i="11" s="1"/>
  <c r="F111" i="25" l="1"/>
  <c r="F111" i="11" s="1"/>
  <c r="D112" i="11"/>
  <c r="D111" i="11" l="1"/>
  <c r="F110" i="25"/>
  <c r="F110" i="11" s="1"/>
  <c r="D110" i="11" l="1"/>
  <c r="F109" i="25"/>
  <c r="F109" i="11" s="1"/>
  <c r="F108" i="25" l="1"/>
  <c r="F108" i="11" s="1"/>
  <c r="D109" i="11"/>
  <c r="D108" i="11" l="1"/>
  <c r="F107" i="25"/>
  <c r="F107" i="11" s="1"/>
  <c r="D107" i="11" l="1"/>
  <c r="F106" i="25"/>
  <c r="F106" i="11" s="1"/>
  <c r="D106" i="11" l="1"/>
  <c r="F105" i="25"/>
  <c r="F105" i="11" s="1"/>
  <c r="F104" i="25" l="1"/>
  <c r="F104" i="11" s="1"/>
  <c r="D105" i="11"/>
  <c r="F103" i="25" l="1"/>
  <c r="F103" i="11" s="1"/>
  <c r="D104" i="11"/>
  <c r="D103" i="11" l="1"/>
  <c r="F102" i="25"/>
  <c r="F102" i="11" s="1"/>
  <c r="D102" i="11" l="1"/>
  <c r="F101" i="25"/>
  <c r="F101" i="11" s="1"/>
  <c r="D101" i="11" l="1"/>
  <c r="F100" i="25"/>
  <c r="F100" i="11" s="1"/>
  <c r="D100" i="11" l="1"/>
  <c r="F99" i="25"/>
  <c r="F99" i="11" s="1"/>
  <c r="D99" i="11" l="1"/>
  <c r="F98" i="25"/>
  <c r="F98" i="11" s="1"/>
  <c r="F97" i="25" l="1"/>
  <c r="F97" i="11" s="1"/>
  <c r="D98" i="11"/>
  <c r="F96" i="25" l="1"/>
  <c r="F96" i="11" s="1"/>
  <c r="D97" i="11"/>
  <c r="F95" i="25" l="1"/>
  <c r="F95" i="11" s="1"/>
  <c r="D96" i="11"/>
  <c r="F94" i="25" l="1"/>
  <c r="F94" i="11" s="1"/>
  <c r="D95" i="11"/>
  <c r="F93" i="25" l="1"/>
  <c r="F93" i="11" s="1"/>
  <c r="D94" i="11"/>
  <c r="F92" i="25" l="1"/>
  <c r="F92" i="11" s="1"/>
  <c r="D93" i="11"/>
  <c r="F91" i="25" l="1"/>
  <c r="F91" i="11" s="1"/>
  <c r="D92" i="11"/>
  <c r="F90" i="25" l="1"/>
  <c r="F90" i="11" s="1"/>
  <c r="D91" i="11"/>
  <c r="F89" i="25" l="1"/>
  <c r="F89" i="11" s="1"/>
  <c r="D90" i="11"/>
  <c r="D89" i="11" l="1"/>
  <c r="F88" i="25"/>
  <c r="F88" i="11" s="1"/>
  <c r="D88" i="11" l="1"/>
  <c r="F87" i="25"/>
  <c r="F87" i="11" s="1"/>
  <c r="D87" i="11" l="1"/>
  <c r="F86" i="25"/>
  <c r="F86" i="11" s="1"/>
  <c r="D86" i="11" l="1"/>
  <c r="F85" i="25"/>
  <c r="F85" i="11" s="1"/>
  <c r="F84" i="25" l="1"/>
  <c r="F84" i="11" s="1"/>
  <c r="D85" i="11"/>
  <c r="D84" i="11" l="1"/>
  <c r="F83" i="25"/>
  <c r="F83" i="11" s="1"/>
  <c r="F82" i="25" l="1"/>
  <c r="F82" i="11" s="1"/>
  <c r="D83" i="11"/>
  <c r="F81" i="25" l="1"/>
  <c r="F81" i="11" s="1"/>
  <c r="D82" i="11"/>
  <c r="F80" i="25" l="1"/>
  <c r="F80" i="11" s="1"/>
  <c r="D81" i="11"/>
  <c r="F79" i="25" l="1"/>
  <c r="F79" i="11" s="1"/>
  <c r="D80" i="11"/>
  <c r="D79" i="11" l="1"/>
  <c r="F78" i="25"/>
  <c r="F78" i="11" s="1"/>
  <c r="D78" i="11" l="1"/>
  <c r="F77" i="25"/>
  <c r="F77" i="11" s="1"/>
  <c r="D77" i="11" l="1"/>
  <c r="F76" i="25"/>
  <c r="F76" i="11" s="1"/>
  <c r="F75" i="25" l="1"/>
  <c r="F75" i="11" s="1"/>
  <c r="D76" i="11"/>
  <c r="D75" i="11" l="1"/>
  <c r="F74" i="25"/>
  <c r="F74" i="11" s="1"/>
  <c r="F73" i="25" l="1"/>
  <c r="F73" i="11" s="1"/>
  <c r="D74" i="11"/>
  <c r="F72" i="25" l="1"/>
  <c r="F72" i="11" s="1"/>
  <c r="D73" i="11"/>
  <c r="F71" i="25" l="1"/>
  <c r="F71" i="11" s="1"/>
  <c r="D72" i="11"/>
  <c r="F70" i="25" l="1"/>
  <c r="F70" i="11" s="1"/>
  <c r="D71" i="11"/>
  <c r="F69" i="25" l="1"/>
  <c r="F69" i="11" s="1"/>
  <c r="D70" i="11"/>
  <c r="F68" i="25" l="1"/>
  <c r="F68" i="11" s="1"/>
  <c r="D69" i="11"/>
  <c r="F67" i="25" l="1"/>
  <c r="F67" i="11" s="1"/>
  <c r="D68" i="11"/>
  <c r="F66" i="25" l="1"/>
  <c r="F66" i="11" s="1"/>
  <c r="D67" i="11"/>
  <c r="F65" i="25" l="1"/>
  <c r="F65" i="11" s="1"/>
  <c r="D66" i="11"/>
  <c r="F64" i="25" l="1"/>
  <c r="F64" i="11" s="1"/>
  <c r="D65" i="11"/>
  <c r="D64" i="11" l="1"/>
  <c r="F63" i="25"/>
  <c r="F63" i="11" s="1"/>
  <c r="D63" i="11" l="1"/>
  <c r="F62" i="25"/>
  <c r="F62" i="11" s="1"/>
  <c r="D62" i="11" l="1"/>
  <c r="F61" i="25"/>
  <c r="F61" i="11" s="1"/>
  <c r="F60" i="25" l="1"/>
  <c r="F60" i="11" s="1"/>
  <c r="D61" i="11"/>
  <c r="D60" i="11" l="1"/>
  <c r="F59" i="25"/>
  <c r="F59" i="11" s="1"/>
  <c r="D59" i="11" l="1"/>
  <c r="F58" i="25"/>
  <c r="F58" i="11" s="1"/>
  <c r="F57" i="25" l="1"/>
  <c r="F57" i="11" s="1"/>
  <c r="D58" i="11"/>
  <c r="F56" i="25" l="1"/>
  <c r="F56" i="11" s="1"/>
  <c r="D57" i="11"/>
  <c r="F55" i="25" l="1"/>
  <c r="F55" i="11" s="1"/>
  <c r="D56" i="11"/>
  <c r="D55" i="11" l="1"/>
  <c r="F54" i="25"/>
  <c r="F54" i="11" s="1"/>
  <c r="D54" i="11" l="1"/>
  <c r="F53" i="25"/>
  <c r="F53" i="11" s="1"/>
  <c r="F52" i="25" l="1"/>
  <c r="F52" i="11" s="1"/>
  <c r="D53" i="11"/>
  <c r="F51" i="25" l="1"/>
  <c r="F51" i="11" s="1"/>
  <c r="D52" i="11"/>
  <c r="D51" i="11" l="1"/>
  <c r="F50" i="25"/>
  <c r="F50" i="11" s="1"/>
  <c r="F49" i="25" l="1"/>
  <c r="F49" i="11" s="1"/>
  <c r="D50" i="11"/>
  <c r="F48" i="25" l="1"/>
  <c r="F48" i="11" s="1"/>
  <c r="D49" i="11"/>
  <c r="F47" i="25" l="1"/>
  <c r="F47" i="11" s="1"/>
  <c r="D48" i="11"/>
  <c r="F46" i="25" l="1"/>
  <c r="F46" i="11" s="1"/>
  <c r="D47" i="11"/>
  <c r="F45" i="25" l="1"/>
  <c r="F45" i="11" s="1"/>
  <c r="D46" i="11"/>
  <c r="F44" i="25" l="1"/>
  <c r="F44" i="11" s="1"/>
  <c r="D45" i="11"/>
  <c r="F43" i="25" l="1"/>
  <c r="F43" i="11" s="1"/>
  <c r="D44" i="11"/>
  <c r="F42" i="25" l="1"/>
  <c r="F42" i="11" s="1"/>
  <c r="D43" i="11"/>
  <c r="F41" i="25" l="1"/>
  <c r="F41" i="11" s="1"/>
  <c r="D42" i="11"/>
  <c r="F40" i="25" l="1"/>
  <c r="F40" i="11" s="1"/>
  <c r="D41" i="11"/>
  <c r="F39" i="25" l="1"/>
  <c r="F39" i="11" s="1"/>
  <c r="D40" i="11"/>
  <c r="D39" i="11" l="1"/>
  <c r="F38" i="25"/>
  <c r="F38" i="11" s="1"/>
  <c r="D38" i="11" l="1"/>
  <c r="F37" i="25"/>
  <c r="F37" i="11" s="1"/>
  <c r="F36" i="25" l="1"/>
  <c r="F36" i="11" s="1"/>
  <c r="D37" i="11"/>
  <c r="D36" i="11" l="1"/>
  <c r="F35" i="25"/>
  <c r="F35" i="11" s="1"/>
  <c r="D35" i="11" l="1"/>
  <c r="F34" i="25"/>
  <c r="F34" i="11" s="1"/>
  <c r="D34" i="11" l="1"/>
  <c r="F33" i="25"/>
  <c r="F33" i="11" s="1"/>
  <c r="F32" i="25" l="1"/>
  <c r="F32" i="11" s="1"/>
  <c r="D33" i="11"/>
  <c r="D32" i="11" l="1"/>
  <c r="F31" i="25"/>
  <c r="F31" i="11" s="1"/>
  <c r="D31" i="11" l="1"/>
  <c r="F30" i="25"/>
  <c r="F30" i="11" s="1"/>
  <c r="D30" i="11" l="1"/>
  <c r="F29" i="25"/>
  <c r="F29" i="11" s="1"/>
  <c r="D29" i="11" l="1"/>
  <c r="F28" i="25"/>
  <c r="F28" i="11" s="1"/>
  <c r="F27" i="25" l="1"/>
  <c r="F27" i="11" s="1"/>
  <c r="D28" i="11"/>
  <c r="D27" i="11" l="1"/>
  <c r="F26" i="25"/>
  <c r="F26" i="11" s="1"/>
  <c r="F25" i="25" l="1"/>
  <c r="F25" i="11" s="1"/>
  <c r="D26" i="11"/>
  <c r="F24" i="25" l="1"/>
  <c r="F24" i="11" s="1"/>
  <c r="D25" i="11"/>
  <c r="F23" i="25" l="1"/>
  <c r="F23" i="11" s="1"/>
  <c r="D24" i="11"/>
  <c r="F22" i="25" l="1"/>
  <c r="F22" i="11" s="1"/>
  <c r="D23" i="11"/>
  <c r="F21" i="25" l="1"/>
  <c r="F21" i="11" s="1"/>
  <c r="D22" i="11"/>
  <c r="F20" i="25" l="1"/>
  <c r="F20" i="11" s="1"/>
  <c r="D21" i="11"/>
  <c r="F19" i="25" l="1"/>
  <c r="F19" i="11" s="1"/>
  <c r="D20" i="11"/>
  <c r="F18" i="25" l="1"/>
  <c r="F18" i="11" s="1"/>
  <c r="D19" i="11"/>
  <c r="F17" i="25" l="1"/>
  <c r="F17" i="11" s="1"/>
  <c r="D18" i="11"/>
  <c r="F16" i="25" l="1"/>
  <c r="F16" i="11" s="1"/>
  <c r="D17" i="11"/>
  <c r="F15" i="25" l="1"/>
  <c r="F15" i="11" s="1"/>
  <c r="D16" i="11"/>
  <c r="D15" i="11" l="1"/>
  <c r="F14" i="25"/>
  <c r="F14" i="11" s="1"/>
  <c r="D14" i="11" l="1"/>
  <c r="F13" i="25"/>
  <c r="F13" i="11" s="1"/>
  <c r="F12" i="25" l="1"/>
  <c r="F12" i="11" s="1"/>
  <c r="D13" i="11"/>
  <c r="F11" i="25" l="1"/>
  <c r="F11" i="11" s="1"/>
  <c r="D12" i="11"/>
  <c r="D11" i="11" l="1"/>
  <c r="F10" i="25"/>
  <c r="F10" i="11" s="1"/>
  <c r="D10" i="11" l="1"/>
  <c r="F9" i="25"/>
  <c r="F9" i="11" s="1"/>
  <c r="F8" i="25" l="1"/>
  <c r="F8" i="11" s="1"/>
  <c r="D9" i="11"/>
  <c r="F7" i="25" l="1"/>
  <c r="F7" i="11" s="1"/>
  <c r="D8" i="11"/>
  <c r="D7" i="11" l="1"/>
  <c r="F6" i="25"/>
  <c r="F6" i="11" s="1"/>
  <c r="D6" i="11" l="1"/>
  <c r="F5" i="25"/>
  <c r="F5" i="11" s="1"/>
  <c r="F4" i="25" l="1"/>
  <c r="F4" i="11" s="1"/>
  <c r="D5" i="11"/>
  <c r="D4" i="11" l="1"/>
  <c r="F3" i="25"/>
  <c r="F3" i="11" s="1"/>
  <c r="D3" i="11" l="1"/>
  <c r="J3" i="25"/>
  <c r="D2" i="11" l="1"/>
  <c r="F2" i="25"/>
  <c r="F2" i="11" s="1"/>
  <c r="J3" i="11"/>
  <c r="J4" i="25"/>
  <c r="J4" i="11" l="1"/>
  <c r="J5" i="25"/>
  <c r="J5" i="11" l="1"/>
  <c r="J6" i="25"/>
  <c r="J6" i="11" l="1"/>
  <c r="J7" i="25"/>
  <c r="J7" i="11" l="1"/>
  <c r="J8" i="25"/>
  <c r="J8" i="11" l="1"/>
  <c r="J9" i="25"/>
  <c r="J9" i="11" l="1"/>
  <c r="J10" i="25"/>
  <c r="J10" i="11" l="1"/>
  <c r="J11" i="25"/>
  <c r="J11" i="11" l="1"/>
  <c r="J12" i="25"/>
  <c r="J12" i="11" l="1"/>
  <c r="J13" i="25"/>
  <c r="J13" i="11" l="1"/>
  <c r="J14" i="25"/>
  <c r="J14" i="11" l="1"/>
  <c r="J15" i="25"/>
  <c r="J15" i="11" l="1"/>
  <c r="J16" i="25"/>
  <c r="J16" i="11" l="1"/>
  <c r="J17" i="25"/>
  <c r="J17" i="11" l="1"/>
  <c r="J18" i="25"/>
  <c r="J18" i="11" l="1"/>
  <c r="J19" i="25"/>
  <c r="J19" i="11" l="1"/>
  <c r="J20" i="25"/>
  <c r="J20" i="11" l="1"/>
  <c r="J21" i="25"/>
  <c r="J21" i="11" l="1"/>
  <c r="J22" i="25"/>
  <c r="J22" i="11" l="1"/>
  <c r="J23" i="25"/>
  <c r="J23" i="11" l="1"/>
  <c r="J24" i="25"/>
  <c r="J24" i="11" l="1"/>
  <c r="J25" i="25"/>
  <c r="J25" i="11" l="1"/>
  <c r="J26" i="25"/>
  <c r="J26" i="11" l="1"/>
  <c r="J27" i="25"/>
  <c r="J27" i="11" l="1"/>
  <c r="J28" i="25"/>
  <c r="J28" i="11" l="1"/>
  <c r="J29" i="25"/>
  <c r="J29" i="11" l="1"/>
  <c r="J30" i="25"/>
  <c r="J30" i="11" l="1"/>
  <c r="J31" i="25"/>
  <c r="J31" i="11" l="1"/>
  <c r="J32" i="25"/>
  <c r="J32" i="11" l="1"/>
  <c r="J33" i="25"/>
  <c r="J33" i="11" l="1"/>
  <c r="J34" i="25"/>
  <c r="J34" i="11" l="1"/>
  <c r="J35" i="25"/>
  <c r="J35" i="11" l="1"/>
  <c r="J36" i="25"/>
  <c r="J36" i="11" l="1"/>
  <c r="J37" i="25"/>
  <c r="J37" i="11" l="1"/>
  <c r="J38" i="25"/>
  <c r="J38" i="11" l="1"/>
  <c r="J39" i="25"/>
  <c r="J39" i="11" l="1"/>
  <c r="J40" i="25"/>
  <c r="J40" i="11" l="1"/>
  <c r="J41" i="25"/>
  <c r="J41" i="11" l="1"/>
  <c r="J42" i="25"/>
  <c r="J42" i="11" l="1"/>
  <c r="J43" i="25"/>
  <c r="J43" i="11" l="1"/>
  <c r="J44" i="25"/>
  <c r="J44" i="11" l="1"/>
  <c r="J45" i="25"/>
  <c r="J45" i="11" l="1"/>
  <c r="J46" i="25"/>
  <c r="J46" i="11" l="1"/>
  <c r="J47" i="25"/>
  <c r="J47" i="11" l="1"/>
  <c r="J48" i="25"/>
  <c r="J48" i="11" l="1"/>
  <c r="J49" i="25"/>
  <c r="J49" i="11" l="1"/>
  <c r="J50" i="25"/>
  <c r="J50" i="11" l="1"/>
  <c r="J51" i="25"/>
  <c r="J51" i="11" l="1"/>
  <c r="J52" i="25"/>
  <c r="J52" i="11" l="1"/>
  <c r="J53" i="25"/>
  <c r="J53" i="11" l="1"/>
  <c r="J54" i="25"/>
  <c r="J54" i="11" l="1"/>
  <c r="J55" i="25"/>
  <c r="J55" i="11" l="1"/>
  <c r="J56" i="25"/>
  <c r="J56" i="11" l="1"/>
  <c r="J57" i="25"/>
  <c r="J57" i="11" l="1"/>
  <c r="J58" i="25"/>
  <c r="J58" i="11" l="1"/>
  <c r="J59" i="25"/>
  <c r="J59" i="11" l="1"/>
  <c r="J60" i="25"/>
  <c r="J60" i="11" l="1"/>
  <c r="J61" i="25"/>
  <c r="J61" i="11" l="1"/>
  <c r="J62" i="25"/>
  <c r="J62" i="11" l="1"/>
  <c r="J63" i="25"/>
  <c r="J63" i="11" l="1"/>
  <c r="J64" i="25"/>
  <c r="J64" i="11" l="1"/>
  <c r="J65" i="25"/>
  <c r="J65" i="11" l="1"/>
  <c r="J66" i="25"/>
  <c r="J66" i="11" l="1"/>
  <c r="J67" i="25"/>
  <c r="J67" i="11" l="1"/>
  <c r="J68" i="25"/>
  <c r="J68" i="11" l="1"/>
  <c r="J69" i="25"/>
  <c r="J69" i="11" l="1"/>
  <c r="J70" i="25"/>
  <c r="J70" i="11" l="1"/>
  <c r="J71" i="25"/>
  <c r="J71" i="11" l="1"/>
  <c r="J72" i="25"/>
  <c r="J72" i="11" l="1"/>
  <c r="J73" i="25"/>
  <c r="J73" i="11" l="1"/>
  <c r="J74" i="25"/>
  <c r="J74" i="11" l="1"/>
  <c r="J75" i="25"/>
  <c r="J75" i="11" l="1"/>
  <c r="J76" i="25"/>
  <c r="J76" i="11" l="1"/>
  <c r="J77" i="25"/>
  <c r="J77" i="11" l="1"/>
  <c r="J78" i="25"/>
  <c r="J78" i="11" l="1"/>
  <c r="J79" i="25"/>
  <c r="J79" i="11" l="1"/>
  <c r="J80" i="25"/>
  <c r="J80" i="11" l="1"/>
  <c r="J81" i="25"/>
  <c r="J81" i="11" l="1"/>
  <c r="J82" i="25"/>
  <c r="J82" i="11" l="1"/>
  <c r="J83" i="25"/>
  <c r="J83" i="11" l="1"/>
  <c r="J84" i="25"/>
  <c r="J84" i="11" l="1"/>
  <c r="J85" i="25"/>
  <c r="J85" i="11" l="1"/>
  <c r="J86" i="25"/>
  <c r="J86" i="11" l="1"/>
  <c r="J87" i="25"/>
  <c r="J87" i="11" l="1"/>
  <c r="J88" i="25"/>
  <c r="J88" i="11" l="1"/>
  <c r="J89" i="25"/>
  <c r="J89" i="11" l="1"/>
  <c r="J90" i="25"/>
  <c r="J90" i="11" l="1"/>
  <c r="J91" i="25"/>
  <c r="J91" i="11" l="1"/>
  <c r="J92" i="25"/>
  <c r="J92" i="11" l="1"/>
  <c r="J93" i="25"/>
  <c r="J93" i="11" l="1"/>
  <c r="J94" i="25"/>
  <c r="J94" i="11" l="1"/>
  <c r="J95" i="25"/>
  <c r="J95" i="11" l="1"/>
  <c r="J96" i="25"/>
  <c r="J96" i="11" l="1"/>
  <c r="J97" i="25"/>
  <c r="J97" i="11" l="1"/>
  <c r="J98" i="25"/>
  <c r="J98" i="11" l="1"/>
  <c r="J99" i="25"/>
  <c r="J99" i="11" l="1"/>
  <c r="J100" i="25"/>
  <c r="J100" i="11" l="1"/>
  <c r="J101" i="25"/>
  <c r="J101" i="11" l="1"/>
  <c r="J102" i="25"/>
  <c r="J102" i="11" l="1"/>
  <c r="J103" i="25"/>
  <c r="J103" i="11" l="1"/>
  <c r="J104" i="25"/>
  <c r="J104" i="11" l="1"/>
  <c r="J105" i="25"/>
  <c r="J105" i="11" l="1"/>
  <c r="J106" i="25"/>
  <c r="J106" i="11" l="1"/>
  <c r="J107" i="25"/>
  <c r="J107" i="11" l="1"/>
  <c r="J108" i="25"/>
  <c r="J108" i="11" l="1"/>
  <c r="J109" i="25"/>
  <c r="J109" i="11" l="1"/>
  <c r="J110" i="25"/>
  <c r="J110" i="11" l="1"/>
  <c r="J111" i="25"/>
  <c r="J111" i="11" l="1"/>
  <c r="J112" i="25"/>
  <c r="J112" i="11" l="1"/>
  <c r="J113" i="25"/>
  <c r="J113" i="11" l="1"/>
  <c r="J114" i="25"/>
  <c r="J114" i="11" l="1"/>
  <c r="J115" i="25"/>
  <c r="J115" i="11" l="1"/>
  <c r="J116" i="25"/>
  <c r="J116" i="11" l="1"/>
  <c r="J117" i="25"/>
  <c r="J117" i="11" l="1"/>
  <c r="J118" i="25"/>
  <c r="J118" i="11" l="1"/>
  <c r="J119" i="25"/>
  <c r="J119" i="11" l="1"/>
  <c r="J120" i="25"/>
  <c r="J120" i="11" l="1"/>
  <c r="J121" i="25"/>
  <c r="J121" i="11" l="1"/>
  <c r="J122" i="25"/>
  <c r="J122" i="11" l="1"/>
  <c r="J123" i="25"/>
  <c r="J123" i="11" l="1"/>
  <c r="J124" i="25"/>
  <c r="J124" i="11" l="1"/>
  <c r="J125" i="25"/>
  <c r="J125" i="11" l="1"/>
  <c r="J126" i="25"/>
  <c r="J126" i="11" l="1"/>
  <c r="J127" i="25"/>
  <c r="J127" i="11" l="1"/>
  <c r="J128" i="25"/>
  <c r="J128" i="11" l="1"/>
  <c r="J129" i="25"/>
  <c r="J129" i="11" l="1"/>
  <c r="J130" i="25"/>
  <c r="J130" i="11" l="1"/>
  <c r="J131" i="25"/>
  <c r="J131" i="11" l="1"/>
  <c r="J132" i="25"/>
  <c r="J132" i="11" l="1"/>
  <c r="J133" i="25"/>
  <c r="J133" i="11" l="1"/>
  <c r="J134" i="25"/>
  <c r="J134" i="11" l="1"/>
  <c r="J135" i="25"/>
  <c r="J135" i="11" l="1"/>
  <c r="J136" i="25"/>
  <c r="J136" i="11" l="1"/>
  <c r="J137" i="25"/>
  <c r="J137" i="11" l="1"/>
  <c r="J138" i="25"/>
  <c r="J138" i="11" l="1"/>
  <c r="J139" i="25"/>
  <c r="J139" i="11" l="1"/>
  <c r="J140" i="25"/>
  <c r="J140" i="11" l="1"/>
  <c r="J141" i="25"/>
  <c r="J141" i="11" l="1"/>
  <c r="J142" i="25"/>
  <c r="J142" i="11" l="1"/>
  <c r="J143" i="25"/>
  <c r="J143" i="11" l="1"/>
  <c r="J144" i="25"/>
  <c r="J144" i="11" l="1"/>
  <c r="J145" i="25"/>
  <c r="J145" i="11" l="1"/>
  <c r="J146" i="25"/>
  <c r="J146" i="11" l="1"/>
  <c r="J147" i="25"/>
  <c r="J147" i="11" l="1"/>
  <c r="J148" i="25"/>
  <c r="J148" i="11" l="1"/>
  <c r="J149" i="25"/>
  <c r="J149" i="11" l="1"/>
  <c r="J150" i="25"/>
  <c r="J150" i="11" l="1"/>
  <c r="J151" i="25"/>
  <c r="J151" i="11" l="1"/>
  <c r="J152" i="25"/>
  <c r="J152" i="11" l="1"/>
  <c r="J153" i="25"/>
  <c r="J153" i="11" l="1"/>
  <c r="J154" i="25"/>
  <c r="J154" i="11" l="1"/>
  <c r="J155" i="25"/>
  <c r="J155" i="11" l="1"/>
  <c r="J156" i="25"/>
  <c r="J156" i="11" l="1"/>
  <c r="J157" i="25"/>
  <c r="J157" i="11" l="1"/>
  <c r="J158" i="25"/>
  <c r="J158" i="11" l="1"/>
  <c r="J159" i="25"/>
  <c r="J159" i="11" l="1"/>
  <c r="J160" i="25"/>
  <c r="J160" i="11" l="1"/>
  <c r="J161" i="25"/>
  <c r="J161" i="11" l="1"/>
  <c r="J162" i="25"/>
  <c r="J162" i="11" l="1"/>
  <c r="J163" i="25"/>
  <c r="J163" i="11" l="1"/>
  <c r="J164" i="25"/>
  <c r="J164" i="11" l="1"/>
  <c r="J165" i="25"/>
  <c r="J165" i="11" l="1"/>
  <c r="J166" i="25"/>
  <c r="J166" i="11" l="1"/>
  <c r="J167" i="25"/>
  <c r="J167" i="11" l="1"/>
  <c r="J168" i="25"/>
  <c r="J168" i="11" l="1"/>
  <c r="J169" i="25"/>
  <c r="J169" i="11" l="1"/>
  <c r="J170" i="25"/>
  <c r="J170" i="11" l="1"/>
  <c r="J171" i="25"/>
  <c r="J171" i="11" l="1"/>
  <c r="J172" i="25"/>
  <c r="J172" i="11" l="1"/>
  <c r="J173" i="25"/>
  <c r="J173" i="11" l="1"/>
  <c r="J174" i="25"/>
  <c r="J174" i="11" l="1"/>
  <c r="J175" i="25"/>
  <c r="J175" i="11" l="1"/>
  <c r="J176" i="25"/>
  <c r="J176" i="11" l="1"/>
  <c r="J177" i="25"/>
  <c r="J177" i="11" l="1"/>
  <c r="J178" i="25"/>
  <c r="J178" i="11" l="1"/>
  <c r="J179" i="25"/>
  <c r="J179" i="11" l="1"/>
  <c r="J180" i="25"/>
  <c r="J180" i="11" l="1"/>
  <c r="J181" i="25"/>
  <c r="J181" i="11" l="1"/>
  <c r="J182" i="25"/>
  <c r="J182" i="11" l="1"/>
  <c r="J183" i="25"/>
  <c r="J183" i="11" l="1"/>
  <c r="J184" i="25"/>
  <c r="J184" i="11" l="1"/>
  <c r="J185" i="25"/>
  <c r="J185" i="11" l="1"/>
  <c r="J186" i="25"/>
  <c r="J186" i="11" l="1"/>
  <c r="J187" i="25"/>
  <c r="J187" i="11" l="1"/>
  <c r="J188" i="25"/>
  <c r="J188" i="11" l="1"/>
  <c r="J189" i="25"/>
  <c r="J189" i="11" l="1"/>
  <c r="J190" i="25"/>
  <c r="J190" i="11" l="1"/>
  <c r="J191" i="25"/>
  <c r="J191" i="11" l="1"/>
  <c r="J192" i="25"/>
  <c r="J192" i="11" l="1"/>
  <c r="J193" i="25"/>
  <c r="J193" i="11" l="1"/>
  <c r="J194" i="25"/>
  <c r="J194" i="11" l="1"/>
  <c r="J195" i="25"/>
  <c r="J195" i="11" l="1"/>
  <c r="J196" i="25"/>
  <c r="J196" i="11" l="1"/>
  <c r="J197" i="25"/>
  <c r="J197" i="11" l="1"/>
  <c r="J198" i="25"/>
  <c r="J198" i="11" l="1"/>
  <c r="J199" i="25"/>
  <c r="J199" i="11" l="1"/>
  <c r="J200" i="25"/>
  <c r="J200" i="11" l="1"/>
  <c r="J201" i="25"/>
  <c r="J201" i="11" l="1"/>
  <c r="J202" i="25"/>
  <c r="J202" i="11" l="1"/>
  <c r="J203" i="25"/>
  <c r="J203" i="11" l="1"/>
  <c r="J204" i="25"/>
  <c r="J204" i="11" l="1"/>
  <c r="J205" i="25"/>
  <c r="J205" i="11" l="1"/>
  <c r="J206" i="25"/>
  <c r="J206" i="11" l="1"/>
  <c r="J207" i="25"/>
  <c r="J207" i="11" l="1"/>
  <c r="J208" i="25"/>
  <c r="J208" i="11" l="1"/>
  <c r="J209" i="25"/>
  <c r="J209" i="11" l="1"/>
  <c r="J210" i="25"/>
  <c r="J210" i="11" l="1"/>
  <c r="J211" i="25"/>
  <c r="J211" i="11" l="1"/>
  <c r="J212" i="25"/>
  <c r="J212" i="11" l="1"/>
  <c r="J213" i="25"/>
  <c r="J213" i="11" l="1"/>
  <c r="J214" i="25"/>
  <c r="J214" i="11" l="1"/>
  <c r="J215" i="25"/>
  <c r="J215" i="11" l="1"/>
  <c r="J216" i="25"/>
  <c r="J216" i="11" l="1"/>
  <c r="J217" i="25"/>
  <c r="J217" i="11" l="1"/>
  <c r="J218" i="25"/>
  <c r="J218" i="11" l="1"/>
  <c r="J219" i="25"/>
  <c r="J219" i="11" l="1"/>
  <c r="J220" i="25"/>
  <c r="J220" i="11" l="1"/>
  <c r="J221" i="25"/>
  <c r="J221" i="11" l="1"/>
  <c r="J222" i="25"/>
  <c r="J222" i="11" l="1"/>
  <c r="J223" i="25"/>
  <c r="J223" i="11" l="1"/>
  <c r="J224" i="25"/>
  <c r="J224" i="11" l="1"/>
  <c r="J225" i="25"/>
  <c r="J225" i="11" l="1"/>
  <c r="J226" i="25"/>
  <c r="J226" i="11" l="1"/>
  <c r="J227" i="25"/>
  <c r="J227" i="11" l="1"/>
  <c r="J228" i="25"/>
  <c r="J228" i="11" l="1"/>
  <c r="J229" i="25"/>
  <c r="J229" i="11" l="1"/>
  <c r="J230" i="25"/>
  <c r="J230" i="11" l="1"/>
  <c r="J231" i="25"/>
  <c r="J231" i="11" l="1"/>
  <c r="J232" i="25"/>
  <c r="J232" i="11" l="1"/>
  <c r="J233" i="25"/>
  <c r="J233" i="11" l="1"/>
  <c r="J234" i="25"/>
  <c r="J234" i="11" l="1"/>
  <c r="J235" i="25"/>
  <c r="J235" i="11" l="1"/>
  <c r="J236" i="25"/>
  <c r="J236" i="11" l="1"/>
  <c r="J237" i="25"/>
  <c r="J237" i="11" l="1"/>
  <c r="J238" i="25"/>
  <c r="J238" i="11" l="1"/>
  <c r="J239" i="25"/>
  <c r="J239" i="11" l="1"/>
  <c r="J240" i="25"/>
  <c r="J240" i="11" l="1"/>
  <c r="J241" i="25"/>
  <c r="J241" i="11" l="1"/>
  <c r="J242" i="25"/>
  <c r="J242" i="11" l="1"/>
  <c r="J243" i="25"/>
  <c r="J243" i="11" l="1"/>
  <c r="J244" i="25"/>
  <c r="J244" i="11" l="1"/>
  <c r="J245" i="25"/>
  <c r="J245" i="11" l="1"/>
  <c r="J246" i="25"/>
  <c r="J246" i="11" l="1"/>
  <c r="J247" i="25"/>
  <c r="J247" i="11" l="1"/>
  <c r="J248" i="25"/>
  <c r="J248" i="11" l="1"/>
  <c r="J249" i="25"/>
  <c r="J249" i="11" l="1"/>
  <c r="J250" i="25"/>
  <c r="J250" i="11" l="1"/>
  <c r="J251" i="25"/>
  <c r="J251" i="11" l="1"/>
  <c r="J252" i="25"/>
  <c r="J252" i="11" l="1"/>
  <c r="J253" i="25"/>
  <c r="J253" i="11" l="1"/>
  <c r="J254" i="25"/>
  <c r="J254" i="11" l="1"/>
  <c r="J255" i="25"/>
  <c r="J255" i="11" l="1"/>
  <c r="J256" i="25"/>
  <c r="J256" i="11" l="1"/>
  <c r="J257" i="25"/>
  <c r="J257" i="11" l="1"/>
  <c r="J258" i="25"/>
  <c r="J258" i="11" l="1"/>
  <c r="J259" i="25"/>
  <c r="J259" i="11" l="1"/>
  <c r="J260" i="25"/>
  <c r="J260" i="11" l="1"/>
  <c r="J261" i="25"/>
  <c r="J261" i="11" l="1"/>
  <c r="J262" i="25"/>
  <c r="J262" i="11" l="1"/>
  <c r="J263" i="25"/>
  <c r="J263" i="11" l="1"/>
  <c r="J264" i="25"/>
  <c r="J264" i="11" l="1"/>
  <c r="J265" i="25"/>
  <c r="J265" i="11" l="1"/>
  <c r="J266" i="25"/>
  <c r="J266" i="11" l="1"/>
  <c r="J267" i="25"/>
  <c r="J267" i="11" l="1"/>
  <c r="J268" i="25"/>
  <c r="J268" i="11" l="1"/>
  <c r="J269" i="25"/>
  <c r="J269" i="11" l="1"/>
  <c r="J270" i="25"/>
  <c r="J270" i="11" l="1"/>
  <c r="J271" i="25"/>
  <c r="J271" i="11" l="1"/>
  <c r="J272" i="25"/>
  <c r="J272" i="11" l="1"/>
  <c r="J273" i="25"/>
  <c r="J273" i="11" l="1"/>
  <c r="J274" i="25"/>
  <c r="J275" i="25" l="1"/>
  <c r="J274" i="11"/>
  <c r="J276" i="25" l="1"/>
  <c r="J275" i="11"/>
  <c r="J276" i="11" l="1"/>
  <c r="J277" i="25"/>
  <c r="J278" i="25" l="1"/>
  <c r="J277" i="11"/>
  <c r="J278" i="11" l="1"/>
  <c r="J279" i="25"/>
  <c r="J280" i="25" l="1"/>
  <c r="J279" i="11"/>
  <c r="J280" i="11" l="1"/>
  <c r="J281" i="25"/>
  <c r="J282" i="25" l="1"/>
  <c r="J281" i="11"/>
  <c r="J282" i="11" l="1"/>
  <c r="J283" i="25"/>
  <c r="J283" i="11" l="1"/>
  <c r="J284" i="25"/>
  <c r="J284" i="11" l="1"/>
  <c r="J285" i="25"/>
  <c r="J285" i="11" l="1"/>
  <c r="J286" i="25"/>
  <c r="J286" i="11" l="1"/>
  <c r="J287" i="25"/>
  <c r="J287" i="11" l="1"/>
  <c r="J288" i="25"/>
  <c r="J288" i="11" l="1"/>
  <c r="J289" i="25"/>
  <c r="J289" i="11" l="1"/>
  <c r="J290" i="25"/>
  <c r="J290" i="11" l="1"/>
  <c r="J291" i="25"/>
  <c r="J291" i="11" l="1"/>
  <c r="J292" i="25"/>
  <c r="J292" i="11" l="1"/>
  <c r="J293" i="25"/>
  <c r="J293" i="11" l="1"/>
  <c r="J294" i="25"/>
  <c r="J294" i="11" l="1"/>
  <c r="J295" i="25"/>
  <c r="J295" i="11" l="1"/>
  <c r="J296" i="25"/>
  <c r="J296" i="11" l="1"/>
  <c r="J297" i="25"/>
  <c r="J297" i="11" l="1"/>
  <c r="J298" i="25"/>
  <c r="J298" i="11" l="1"/>
  <c r="J299" i="25"/>
  <c r="J299" i="11" l="1"/>
  <c r="J300" i="25"/>
  <c r="J300" i="11" l="1"/>
  <c r="J301" i="25"/>
  <c r="J301" i="11" l="1"/>
  <c r="J302" i="25"/>
  <c r="J302" i="11" l="1"/>
  <c r="J303" i="25"/>
  <c r="J303" i="11" l="1"/>
  <c r="J304" i="25"/>
  <c r="J304" i="11" l="1"/>
  <c r="J305" i="25"/>
  <c r="J305" i="11" l="1"/>
  <c r="J306" i="25"/>
  <c r="J306" i="11" l="1"/>
  <c r="J307" i="25"/>
  <c r="J307" i="11" l="1"/>
  <c r="J308" i="25"/>
  <c r="J308" i="11" l="1"/>
  <c r="J309" i="25"/>
  <c r="J309" i="11" l="1"/>
  <c r="J310" i="25"/>
  <c r="J310" i="11" l="1"/>
  <c r="J311" i="25"/>
  <c r="J311" i="11" l="1"/>
  <c r="J312" i="25"/>
  <c r="J312" i="11" l="1"/>
  <c r="J313" i="25"/>
  <c r="J313" i="11" l="1"/>
  <c r="J314" i="25"/>
  <c r="J314" i="11" l="1"/>
  <c r="J315" i="25"/>
  <c r="J315" i="11" l="1"/>
  <c r="J316" i="25"/>
  <c r="J316" i="11" l="1"/>
  <c r="J317" i="25"/>
  <c r="J317" i="11" l="1"/>
  <c r="J318" i="25"/>
  <c r="J318" i="11" l="1"/>
  <c r="J319" i="25"/>
  <c r="J319" i="11" l="1"/>
  <c r="J320" i="25"/>
  <c r="J320" i="11" l="1"/>
  <c r="J321" i="25"/>
  <c r="J321" i="11" l="1"/>
  <c r="J322" i="25"/>
  <c r="J322" i="11" s="1"/>
  <c r="R315" i="11" l="1"/>
  <c r="Q315" i="25"/>
  <c r="Q315" i="11"/>
  <c r="Q319" i="25"/>
  <c r="Q319" i="11" s="1"/>
  <c r="R319" i="11"/>
  <c r="Q320" i="25"/>
  <c r="Q320" i="11" s="1"/>
  <c r="R320" i="11"/>
  <c r="R318" i="11"/>
  <c r="Q322" i="25"/>
  <c r="Q322" i="11" s="1"/>
  <c r="R322" i="11"/>
  <c r="Q316" i="25"/>
  <c r="Q316" i="11" s="1"/>
  <c r="R316" i="11"/>
  <c r="R317" i="11"/>
  <c r="Q317" i="25"/>
  <c r="Q317" i="11"/>
  <c r="Q321" i="25"/>
  <c r="Q321" i="11" s="1"/>
  <c r="R321" i="11"/>
  <c r="Q318" i="25"/>
  <c r="Q318" i="11" s="1"/>
  <c r="E6" i="3" l="1"/>
  <c r="I6" i="3"/>
  <c r="G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张宝彤</author>
  </authors>
  <commentList>
    <comment ref="P1" authorId="0" shapeId="0" xr:uid="{C3E9D45E-E25E-49C5-8D54-0740456AA5C1}">
      <text>
        <r>
          <rPr>
            <b/>
            <sz val="9"/>
            <color indexed="81"/>
            <rFont val="宋体"/>
            <family val="3"/>
            <charset val="134"/>
          </rPr>
          <t>张宝彤:</t>
        </r>
        <r>
          <rPr>
            <sz val="9"/>
            <color indexed="81"/>
            <rFont val="宋体"/>
            <family val="3"/>
            <charset val="134"/>
          </rPr>
          <t xml:space="preserve">
为什么下降这么多？</t>
        </r>
      </text>
    </comment>
    <comment ref="AD1" authorId="0" shapeId="0" xr:uid="{0D398A58-9114-4671-99E2-74C56420E1A1}">
      <text>
        <r>
          <rPr>
            <b/>
            <sz val="9"/>
            <color indexed="81"/>
            <rFont val="宋体"/>
            <family val="3"/>
            <charset val="134"/>
          </rPr>
          <t>张宝彤:</t>
        </r>
        <r>
          <rPr>
            <sz val="9"/>
            <color indexed="81"/>
            <rFont val="宋体"/>
            <family val="3"/>
            <charset val="134"/>
          </rPr>
          <t xml:space="preserve">
为什么下降这么多？</t>
        </r>
      </text>
    </comment>
    <comment ref="AL1" authorId="0" shapeId="0" xr:uid="{9273CE29-F515-49D7-A1BA-0F07246BD53B}">
      <text>
        <r>
          <rPr>
            <b/>
            <sz val="9"/>
            <color indexed="81"/>
            <rFont val="宋体"/>
            <family val="3"/>
            <charset val="134"/>
          </rPr>
          <t>张宝彤:</t>
        </r>
        <r>
          <rPr>
            <sz val="9"/>
            <color indexed="81"/>
            <rFont val="宋体"/>
            <family val="3"/>
            <charset val="134"/>
          </rPr>
          <t xml:space="preserve">
为什么下降这么多？</t>
        </r>
      </text>
    </comment>
    <comment ref="AE8" authorId="0" shapeId="0" xr:uid="{55DE208C-E202-4EE5-B5F7-9AB05DCB2E6B}">
      <text>
        <r>
          <rPr>
            <b/>
            <sz val="9"/>
            <color indexed="81"/>
            <rFont val="宋体"/>
            <family val="3"/>
            <charset val="134"/>
          </rPr>
          <t>张宝彤:</t>
        </r>
        <r>
          <rPr>
            <sz val="9"/>
            <color indexed="81"/>
            <rFont val="宋体"/>
            <family val="3"/>
            <charset val="134"/>
          </rPr>
          <t xml:space="preserve">
为什么下降这么多？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张宝彤</author>
  </authors>
  <commentList>
    <comment ref="P1" authorId="0" shapeId="0" xr:uid="{C2A0776C-2F74-4E04-9F53-895F483E8B1B}">
      <text>
        <r>
          <rPr>
            <b/>
            <sz val="9"/>
            <color indexed="81"/>
            <rFont val="宋体"/>
            <family val="3"/>
            <charset val="134"/>
          </rPr>
          <t>张宝彤:</t>
        </r>
        <r>
          <rPr>
            <sz val="9"/>
            <color indexed="81"/>
            <rFont val="宋体"/>
            <family val="3"/>
            <charset val="134"/>
          </rPr>
          <t xml:space="preserve">
为什么下降这么多？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N1" authorId="0" shapeId="0" xr:uid="{C2D2587D-BB37-4A5B-BDEF-578431B0ADB2}">
      <text>
        <r>
          <rPr>
            <b/>
            <sz val="9"/>
            <color indexed="81"/>
            <rFont val="宋体"/>
            <family val="3"/>
            <charset val="134"/>
          </rPr>
          <t>LENOVO:计算在U5行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张宝彤</author>
  </authors>
  <commentList>
    <comment ref="K1" authorId="0" shapeId="0" xr:uid="{9F31EACC-D5C3-440F-9632-326425B3E814}">
      <text>
        <r>
          <rPr>
            <b/>
            <sz val="9"/>
            <color indexed="81"/>
            <rFont val="宋体"/>
            <family val="3"/>
            <charset val="134"/>
          </rPr>
          <t>张宝彤:</t>
        </r>
        <r>
          <rPr>
            <sz val="9"/>
            <color indexed="81"/>
            <rFont val="宋体"/>
            <family val="3"/>
            <charset val="134"/>
          </rPr>
          <t xml:space="preserve">
python中计算</t>
        </r>
      </text>
    </comment>
  </commentList>
</comments>
</file>

<file path=xl/sharedStrings.xml><?xml version="1.0" encoding="utf-8"?>
<sst xmlns="http://schemas.openxmlformats.org/spreadsheetml/2006/main" count="928" uniqueCount="191">
  <si>
    <t>h_trailer_hwl</t>
  </si>
  <si>
    <t>h_trailer_hwl</t>
    <phoneticPr fontId="1" type="noConversion"/>
  </si>
  <si>
    <t>h_trailer_hws</t>
    <phoneticPr fontId="1" type="noConversion"/>
  </si>
  <si>
    <t>h_trailer_hwm</t>
    <phoneticPr fontId="1" type="noConversion"/>
  </si>
  <si>
    <t>h_trailer_hws</t>
  </si>
  <si>
    <t>h_trailer_hwm</t>
  </si>
  <si>
    <t>DICE</t>
  </si>
  <si>
    <t>MICE</t>
  </si>
  <si>
    <t>NGICE</t>
  </si>
  <si>
    <t>FCEV</t>
  </si>
  <si>
    <t>PHEV</t>
  </si>
  <si>
    <t>FCPHEV</t>
    <phoneticPr fontId="1" type="noConversion"/>
  </si>
  <si>
    <t>NH3ICE</t>
    <phoneticPr fontId="1" type="noConversion"/>
  </si>
  <si>
    <t>HNICE</t>
    <phoneticPr fontId="1" type="noConversion"/>
  </si>
  <si>
    <t>BICE</t>
    <phoneticPr fontId="1" type="noConversion"/>
  </si>
  <si>
    <t>H2ICE70</t>
    <phoneticPr fontId="1" type="noConversion"/>
  </si>
  <si>
    <t>H2ICE35</t>
    <phoneticPr fontId="1" type="noConversion"/>
  </si>
  <si>
    <t>FCPHEV</t>
  </si>
  <si>
    <t>H2ICE35</t>
  </si>
  <si>
    <t>H2ICE70</t>
  </si>
  <si>
    <t>NH3ICE</t>
  </si>
  <si>
    <t>HNICE</t>
  </si>
  <si>
    <t>bev282</t>
    <phoneticPr fontId="1" type="noConversion"/>
  </si>
  <si>
    <t>bev423</t>
    <phoneticPr fontId="1" type="noConversion"/>
  </si>
  <si>
    <t>换电重卡行业深度梳理 (qq.com)</t>
  </si>
  <si>
    <t>【行业概况】氢燃料电池行业简述 (qq.com)</t>
  </si>
  <si>
    <t>BEVS_batteryweight</t>
    <phoneticPr fontId="1" type="noConversion"/>
  </si>
  <si>
    <t>BEVF_batteryweight</t>
    <phoneticPr fontId="1" type="noConversion"/>
  </si>
  <si>
    <t>BEVE_batteryweight</t>
    <phoneticPr fontId="1" type="noConversion"/>
  </si>
  <si>
    <t>BEVU_batteryweight</t>
    <phoneticPr fontId="1" type="noConversion"/>
  </si>
  <si>
    <t>单位电池重量kg/kwh</t>
  </si>
  <si>
    <t>车身重量</t>
    <phoneticPr fontId="1" type="noConversion"/>
  </si>
  <si>
    <t>BEVF282</t>
    <phoneticPr fontId="1" type="noConversion"/>
  </si>
  <si>
    <t>BEVF423</t>
    <phoneticPr fontId="1" type="noConversion"/>
  </si>
  <si>
    <t>BEVE282</t>
    <phoneticPr fontId="1" type="noConversion"/>
  </si>
  <si>
    <t>BEVE512</t>
    <phoneticPr fontId="1" type="noConversion"/>
  </si>
  <si>
    <t>BEVF729</t>
    <phoneticPr fontId="1" type="noConversion"/>
  </si>
  <si>
    <t>BEVU729</t>
    <phoneticPr fontId="1" type="noConversion"/>
  </si>
  <si>
    <t>bev512</t>
    <phoneticPr fontId="1" type="noConversion"/>
  </si>
  <si>
    <t>bev729</t>
    <phoneticPr fontId="1" type="noConversion"/>
  </si>
  <si>
    <t>黑龙江</t>
  </si>
  <si>
    <t>吉林</t>
  </si>
  <si>
    <t>辽宁</t>
  </si>
  <si>
    <t>北京</t>
  </si>
  <si>
    <t>天津</t>
  </si>
  <si>
    <t>河北</t>
  </si>
  <si>
    <t>山西</t>
  </si>
  <si>
    <t>内蒙古</t>
  </si>
  <si>
    <t>新疆</t>
  </si>
  <si>
    <t>甘肃</t>
  </si>
  <si>
    <t>陕西</t>
  </si>
  <si>
    <t>宁夏</t>
  </si>
  <si>
    <t>青海</t>
  </si>
  <si>
    <t>河南</t>
  </si>
  <si>
    <t>湖北</t>
  </si>
  <si>
    <t>湖南</t>
  </si>
  <si>
    <t>上海</t>
  </si>
  <si>
    <t>江苏</t>
  </si>
  <si>
    <t>浙江</t>
  </si>
  <si>
    <t>山东</t>
  </si>
  <si>
    <t>安徽</t>
  </si>
  <si>
    <t>福建</t>
  </si>
  <si>
    <t>江西</t>
  </si>
  <si>
    <t>四川</t>
  </si>
  <si>
    <t>云南</t>
  </si>
  <si>
    <t>重庆</t>
  </si>
  <si>
    <t>贵州</t>
  </si>
  <si>
    <t>西藏</t>
  </si>
  <si>
    <t>广西</t>
  </si>
  <si>
    <t>广东</t>
  </si>
  <si>
    <t>海南</t>
  </si>
  <si>
    <t>BEVF282</t>
  </si>
  <si>
    <t>BEVF423</t>
  </si>
  <si>
    <t>BEVE282</t>
  </si>
  <si>
    <t>BEVF729</t>
  </si>
  <si>
    <t>BEVE512</t>
  </si>
  <si>
    <t>BEVU729</t>
  </si>
  <si>
    <t>2025年成本暴降？解放JH6氢燃料电池车能否“乘风而行”？ (baidu.com)</t>
  </si>
  <si>
    <t>Diesel truck</t>
  </si>
  <si>
    <t>LNG</t>
  </si>
  <si>
    <t>B20</t>
  </si>
  <si>
    <t>B5</t>
  </si>
  <si>
    <t>Methanol</t>
  </si>
  <si>
    <t>建站费用</t>
    <phoneticPr fontId="1" type="noConversion"/>
  </si>
  <si>
    <t>服务200辆车</t>
    <phoneticPr fontId="1" type="noConversion"/>
  </si>
  <si>
    <t>gCO2-eq/MJ</t>
    <phoneticPr fontId="1" type="noConversion"/>
  </si>
  <si>
    <r>
      <t>he GHG </t>
    </r>
    <r>
      <rPr>
        <b/>
        <sz val="8"/>
        <color rgb="FF000000"/>
        <rFont val="Arial"/>
        <family val="2"/>
      </rPr>
      <t>emissions</t>
    </r>
    <r>
      <rPr>
        <sz val="8"/>
        <color rgb="FF222222"/>
        <rFont val="Arial"/>
        <family val="2"/>
      </rPr>
      <t> of </t>
    </r>
    <r>
      <rPr>
        <b/>
        <sz val="8"/>
        <color rgb="FF000000"/>
        <rFont val="Arial"/>
        <family val="2"/>
      </rPr>
      <t>methanol</t>
    </r>
    <r>
      <rPr>
        <sz val="8"/>
        <color rgb="FF222222"/>
        <rFont val="Arial"/>
        <family val="2"/>
      </rPr>
      <t> synthesis are 3.474 kg </t>
    </r>
    <r>
      <rPr>
        <b/>
        <sz val="8"/>
        <color rgb="FF000000"/>
        <rFont val="Arial"/>
        <family val="2"/>
      </rPr>
      <t>CO2</t>
    </r>
    <r>
      <rPr>
        <sz val="8"/>
        <color rgb="FF222222"/>
        <rFont val="Arial"/>
        <family val="2"/>
      </rPr>
      <t>-</t>
    </r>
    <r>
      <rPr>
        <b/>
        <sz val="8"/>
        <color rgb="FF000000"/>
        <rFont val="Arial"/>
        <family val="2"/>
      </rPr>
      <t>eq</t>
    </r>
    <r>
      <rPr>
        <sz val="8"/>
        <color rgb="FF222222"/>
        <rFont val="Arial"/>
        <family val="2"/>
      </rPr>
      <t>/ kg</t>
    </r>
    <phoneticPr fontId="1" type="noConversion"/>
  </si>
  <si>
    <t>3474 g CO2-eq/ kg</t>
    <phoneticPr fontId="1" type="noConversion"/>
  </si>
  <si>
    <t>14.0 gCO2-eq/MJ.</t>
    <phoneticPr fontId="1" type="noConversion"/>
  </si>
  <si>
    <t>174.57gCO2-eq/MJ</t>
    <phoneticPr fontId="1" type="noConversion"/>
  </si>
  <si>
    <t>100%efuel-diesel是</t>
    <phoneticPr fontId="1" type="noConversion"/>
  </si>
  <si>
    <t>EDPHEV</t>
    <phoneticPr fontId="1" type="noConversion"/>
  </si>
  <si>
    <t>ELPHEV</t>
    <phoneticPr fontId="1" type="noConversion"/>
  </si>
  <si>
    <t>EDICE</t>
    <phoneticPr fontId="1" type="noConversion"/>
  </si>
  <si>
    <t>ELICE</t>
    <phoneticPr fontId="1" type="noConversion"/>
  </si>
  <si>
    <t>货车自重核载吨位明细对照一览表_回程车货运物流网</t>
  </si>
  <si>
    <t>BEVF350</t>
    <phoneticPr fontId="1" type="noConversion"/>
  </si>
  <si>
    <t>BEVF510</t>
    <phoneticPr fontId="1" type="noConversion"/>
  </si>
  <si>
    <t>BEVF730</t>
    <phoneticPr fontId="1" type="noConversion"/>
  </si>
  <si>
    <t>氢气发动机有前途吗？这几款欧洲最先进的氢内燃机重卡告诉你-有驾</t>
  </si>
  <si>
    <t>晋南钢铁及佛山氢燃料电池重卡分析（附31页报告）</t>
  </si>
  <si>
    <t>BEVE510</t>
    <phoneticPr fontId="1" type="noConversion"/>
  </si>
  <si>
    <t>假设加油站运营8小时，有8个枪，20分钟完成加油</t>
    <phoneticPr fontId="1" type="noConversion"/>
  </si>
  <si>
    <t>换电站日换电次数50次，换电量500kwh</t>
    <phoneticPr fontId="1" type="noConversion"/>
  </si>
  <si>
    <t>S曲线</t>
    <phoneticPr fontId="1" type="noConversion"/>
  </si>
  <si>
    <t>y=120/(1+exp(-0.55*(x-2024.5)))</t>
    <phoneticPr fontId="1" type="noConversion"/>
  </si>
  <si>
    <t>电动汽车S</t>
    <phoneticPr fontId="1" type="noConversion"/>
  </si>
  <si>
    <t>甲醇汽车S</t>
    <phoneticPr fontId="1" type="noConversion"/>
  </si>
  <si>
    <t>423kwh</t>
    <phoneticPr fontId="1" type="noConversion"/>
  </si>
  <si>
    <t>283kwh</t>
    <phoneticPr fontId="1" type="noConversion"/>
  </si>
  <si>
    <t>每kwh增加kg</t>
    <phoneticPr fontId="1" type="noConversion"/>
  </si>
  <si>
    <t>510kwh</t>
    <phoneticPr fontId="1" type="noConversion"/>
  </si>
  <si>
    <t>730kwh</t>
    <phoneticPr fontId="1" type="noConversion"/>
  </si>
  <si>
    <t>电动重卡带电量越大越好吗？</t>
  </si>
  <si>
    <t>电动重卡每增加100kWh电量，自重增量通常在200-500公斤区间</t>
  </si>
  <si>
    <t>465kwh</t>
    <phoneticPr fontId="1" type="noConversion"/>
  </si>
  <si>
    <t>600kwh</t>
    <phoneticPr fontId="1" type="noConversion"/>
  </si>
  <si>
    <t>充电</t>
    <phoneticPr fontId="1" type="noConversion"/>
  </si>
  <si>
    <t>换电</t>
    <phoneticPr fontId="1" type="noConversion"/>
  </si>
  <si>
    <t>350kwh</t>
    <phoneticPr fontId="1" type="noConversion"/>
  </si>
  <si>
    <t>513kwh</t>
    <phoneticPr fontId="1" type="noConversion"/>
  </si>
  <si>
    <t>0kwh</t>
    <phoneticPr fontId="1" type="noConversion"/>
  </si>
  <si>
    <t>只要加电池</t>
    <phoneticPr fontId="1" type="noConversion"/>
  </si>
  <si>
    <t>容量</t>
    <phoneticPr fontId="1" type="noConversion"/>
  </si>
  <si>
    <t>整备质量</t>
    <phoneticPr fontId="1" type="noConversion"/>
  </si>
  <si>
    <t>BEVF900</t>
    <phoneticPr fontId="1" type="noConversion"/>
  </si>
  <si>
    <t>900KWH</t>
    <phoneticPr fontId="1" type="noConversion"/>
  </si>
  <si>
    <t>电动重卡持续降价，如何规避运营风险？</t>
  </si>
  <si>
    <t>BEVF800</t>
    <phoneticPr fontId="1" type="noConversion"/>
  </si>
  <si>
    <t>BEVF600</t>
    <phoneticPr fontId="1" type="noConversion"/>
  </si>
  <si>
    <t>4个桩6小时</t>
    <phoneticPr fontId="1" type="noConversion"/>
  </si>
  <si>
    <t>1个桩</t>
    <phoneticPr fontId="1" type="noConversion"/>
  </si>
  <si>
    <t>利用率</t>
    <phoneticPr fontId="1" type="noConversion"/>
  </si>
  <si>
    <t>全面了解吉利甲醇重卡：性能、使用与未来展望</t>
  </si>
  <si>
    <t>【远程M100双驱】远程 510马力 6X4插电式混动牵引车配置参数_卡车之家</t>
  </si>
  <si>
    <t>讨论一下电动重卡和燃油车</t>
  </si>
  <si>
    <t>长城重卡入局混动赛道：用户共创能否颠覆重卡行业规则？</t>
  </si>
  <si>
    <t>新能源货车省钱？可能都缴高额保险了</t>
  </si>
  <si>
    <t>车队调查：油车不盈利、电车“保险难”</t>
  </si>
  <si>
    <t>德信 | 政策破题：新能源车险改革的三大路径与运输行业影响</t>
  </si>
  <si>
    <t>EFUEL</t>
    <phoneticPr fontId="1" type="noConversion"/>
  </si>
  <si>
    <t>LNG</t>
    <phoneticPr fontId="1" type="noConversion"/>
  </si>
  <si>
    <t>methanol</t>
    <phoneticPr fontId="1" type="noConversion"/>
  </si>
  <si>
    <t>hydrogen</t>
    <phoneticPr fontId="1" type="noConversion"/>
  </si>
  <si>
    <t>electricity</t>
    <phoneticPr fontId="1" type="noConversion"/>
  </si>
  <si>
    <t>diesel</t>
    <phoneticPr fontId="1" type="noConversion"/>
  </si>
  <si>
    <t>ediesel</t>
    <phoneticPr fontId="1" type="noConversion"/>
  </si>
  <si>
    <t>eLNG</t>
    <phoneticPr fontId="1" type="noConversion"/>
  </si>
  <si>
    <t>Comparing e-Fuels and Electrification for Decarbonization of Heavy-Duty Transports</t>
  </si>
  <si>
    <t>BAU</t>
    <phoneticPr fontId="1" type="noConversion"/>
  </si>
  <si>
    <t>halved</t>
    <phoneticPr fontId="1" type="noConversion"/>
  </si>
  <si>
    <t>423real</t>
    <phoneticPr fontId="1" type="noConversion"/>
  </si>
  <si>
    <t>坡度</t>
    <phoneticPr fontId="1" type="noConversion"/>
  </si>
  <si>
    <t>系数</t>
    <phoneticPr fontId="1" type="noConversion"/>
  </si>
  <si>
    <t>温度</t>
    <phoneticPr fontId="1" type="noConversion"/>
  </si>
  <si>
    <t>使用小时</t>
  </si>
  <si>
    <t>end of life efficiency(衰减率取2.65E10-5 V/h）</t>
    <phoneticPr fontId="1" type="noConversion"/>
  </si>
  <si>
    <t>1年</t>
    <phoneticPr fontId="1" type="noConversion"/>
  </si>
  <si>
    <t>2年</t>
    <phoneticPr fontId="1" type="noConversion"/>
  </si>
  <si>
    <t>3年</t>
  </si>
  <si>
    <t>4年</t>
  </si>
  <si>
    <t>5年</t>
  </si>
  <si>
    <t>6年</t>
  </si>
  <si>
    <t>假设一直以额定功率输出</t>
    <phoneticPr fontId="1" type="noConversion"/>
  </si>
  <si>
    <t>2025年技术作为基准</t>
    <phoneticPr fontId="1" type="noConversion"/>
  </si>
  <si>
    <t>end of life efficiency(衰减率取0.63*2.65E10-5 V/h）</t>
    <phoneticPr fontId="1" type="noConversion"/>
  </si>
  <si>
    <t>end of life efficiency(衰减率取0.5*2.65E10-5 V/h）</t>
    <phoneticPr fontId="1" type="noConversion"/>
  </si>
  <si>
    <t>2045=2040</t>
    <phoneticPr fontId="1" type="noConversion"/>
  </si>
  <si>
    <t>end of life efficiency(衰减率取0.37*2.65E10-5 V/h,即1E-5V/h)</t>
    <phoneticPr fontId="1" type="noConversion"/>
  </si>
  <si>
    <t>衰减率来自The effects of driving patterns and PEM fuel cell  degradation on the lifecycle assessment of  hydrogen fuel cell vehicles</t>
    <phoneticPr fontId="1" type="noConversion"/>
  </si>
  <si>
    <t>年变化率来自Life Cycle Economic and Environmental Assessment for Emerging Heavy-Duty Truck Powertrain Technologies in China</t>
    <phoneticPr fontId="1" type="noConversion"/>
  </si>
  <si>
    <t>国内主流整车电压400v,</t>
    <phoneticPr fontId="1" type="noConversion"/>
  </si>
  <si>
    <t>fc</t>
    <phoneticPr fontId="1" type="noConversion"/>
  </si>
  <si>
    <t>Δ</t>
    <phoneticPr fontId="1" type="noConversion"/>
  </si>
  <si>
    <t>DICEV</t>
    <phoneticPr fontId="1" type="noConversion"/>
  </si>
  <si>
    <t>LNGV</t>
    <phoneticPr fontId="1" type="noConversion"/>
  </si>
  <si>
    <t>BEV</t>
    <phoneticPr fontId="1" type="noConversion"/>
  </si>
  <si>
    <t>H2ICEV</t>
    <phoneticPr fontId="1" type="noConversion"/>
  </si>
  <si>
    <t>MICEV</t>
    <phoneticPr fontId="1" type="noConversion"/>
  </si>
  <si>
    <t>百公里消耗能量密度MJ/100km</t>
    <phoneticPr fontId="1" type="noConversion"/>
  </si>
  <si>
    <t>使用车辆领域低热值转换</t>
    <phoneticPr fontId="1" type="noConversion"/>
  </si>
  <si>
    <t>ASTM D975</t>
  </si>
  <si>
    <t>柴油</t>
    <phoneticPr fontId="1" type="noConversion"/>
  </si>
  <si>
    <t>引用</t>
    <phoneticPr fontId="1" type="noConversion"/>
  </si>
  <si>
    <t>国际气体联合会（IGU）：《LNG手册》（2023版）基于甲烷体积能量密度（纯甲烷：23.9–24.4 MJ/L），考虑典型LNG成分（甲烷占比&gt;90%）取中值</t>
    <phoneticPr fontId="1" type="noConversion"/>
  </si>
  <si>
    <t>国际单位制（SI）</t>
    <phoneticPr fontId="1" type="noConversion"/>
  </si>
  <si>
    <t>SAE J2578标准</t>
    <phoneticPr fontId="1" type="noConversion"/>
  </si>
  <si>
    <t>国际可再生能源机构（IRENA）：《甲醇燃料生命周期评估》（2023）基于密度0.791 kg/L及质量能量密度19.9 MJ/kg（LHV）计算得出.中国国标GB/T 23510-2009：车用甲醇燃料（M100）要求低热值≥15.0 MJ/L</t>
    <phoneticPr fontId="1" type="noConversion"/>
  </si>
  <si>
    <t>x电池密度</t>
    <phoneticPr fontId="1" type="noConversion"/>
  </si>
  <si>
    <t>y单位电池价格</t>
    <phoneticPr fontId="1" type="noConversion"/>
  </si>
  <si>
    <t>y3拟合价格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</si>
</sst>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);[Red]\(0\)"/>
    <numFmt numFmtId="177" formatCode="0.000_);[Red]\(0.000\)"/>
    <numFmt numFmtId="178" formatCode="0.00_);[Red]\(0.00\)"/>
    <numFmt numFmtId="179" formatCode="0.00000_);[Red]\(0.00000\)"/>
    <numFmt numFmtId="180" formatCode="0.0_);[Red]\(0.0\)"/>
    <numFmt numFmtId="181" formatCode="0.0"/>
    <numFmt numFmtId="182" formatCode="0.0000"/>
  </numFmts>
  <fonts count="12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微软雅黑"/>
      <family val="2"/>
      <charset val="134"/>
    </font>
    <font>
      <sz val="8"/>
      <color rgb="FF222222"/>
      <name val="Arial"/>
      <family val="2"/>
    </font>
    <font>
      <b/>
      <sz val="8"/>
      <color rgb="FF000000"/>
      <name val="Arial"/>
      <family val="2"/>
    </font>
    <font>
      <sz val="1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333333"/>
      <name val="Arial"/>
      <family val="2"/>
    </font>
    <font>
      <sz val="10.5"/>
      <color theme="1"/>
      <name val="等线"/>
      <family val="3"/>
      <charset val="134"/>
    </font>
    <font>
      <sz val="10"/>
      <color rgb="FF40404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2" fillId="0" borderId="0" xfId="1"/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>
      <alignment vertical="center"/>
    </xf>
    <xf numFmtId="0" fontId="3" fillId="0" borderId="0" xfId="2">
      <alignment vertical="center"/>
    </xf>
    <xf numFmtId="178" fontId="0" fillId="2" borderId="0" xfId="0" applyNumberFormat="1" applyFill="1">
      <alignment vertical="center"/>
    </xf>
    <xf numFmtId="0" fontId="0" fillId="0" borderId="0" xfId="0" applyAlignment="1"/>
    <xf numFmtId="182" fontId="0" fillId="0" borderId="0" xfId="0" applyNumberForma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181" fontId="0" fillId="4" borderId="0" xfId="0" applyNumberFormat="1" applyFill="1">
      <alignment vertical="center"/>
    </xf>
    <xf numFmtId="0" fontId="0" fillId="5" borderId="0" xfId="0" applyFill="1">
      <alignment vertical="center"/>
    </xf>
    <xf numFmtId="0" fontId="9" fillId="0" borderId="0" xfId="0" applyFont="1">
      <alignment vertical="center"/>
    </xf>
    <xf numFmtId="181" fontId="2" fillId="0" borderId="0" xfId="1" applyNumberFormat="1"/>
    <xf numFmtId="1" fontId="2" fillId="0" borderId="0" xfId="1" applyNumberFormat="1"/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0" fontId="3" fillId="0" borderId="0" xfId="2" applyFill="1">
      <alignment vertical="center"/>
    </xf>
    <xf numFmtId="0" fontId="10" fillId="0" borderId="1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6" xfId="0" applyFont="1" applyBorder="1" applyAlignment="1">
      <alignment horizontal="justify" vertical="center" wrapText="1"/>
    </xf>
    <xf numFmtId="0" fontId="2" fillId="4" borderId="0" xfId="1" applyFill="1"/>
    <xf numFmtId="1" fontId="2" fillId="4" borderId="0" xfId="1" applyNumberFormat="1" applyFill="1"/>
    <xf numFmtId="181" fontId="2" fillId="4" borderId="0" xfId="1" applyNumberFormat="1" applyFill="1"/>
    <xf numFmtId="0" fontId="11" fillId="0" borderId="0" xfId="0" applyFont="1">
      <alignment vertical="center"/>
    </xf>
    <xf numFmtId="2" fontId="0" fillId="0" borderId="0" xfId="0" applyNumberFormat="1">
      <alignment vertical="center"/>
    </xf>
    <xf numFmtId="2" fontId="0" fillId="4" borderId="0" xfId="0" applyNumberFormat="1" applyFill="1">
      <alignment vertical="center"/>
    </xf>
    <xf numFmtId="2" fontId="0" fillId="3" borderId="0" xfId="0" applyNumberFormat="1" applyFill="1">
      <alignment vertical="center"/>
    </xf>
  </cellXfs>
  <cellStyles count="3">
    <cellStyle name="Normal_ConsumerShare" xfId="1" xr:uid="{AC8531EC-0E96-42C5-B797-2DDB7EB48D2D}"/>
    <cellStyle name="常规" xfId="0" builtinId="0"/>
    <cellStyle name="超链接" xfId="2" builtinId="8"/>
  </cellStyles>
  <dxfs count="0"/>
  <tableStyles count="0" defaultTableStyle="TableStyleMedium2" defaultPivotStyle="PivotStyleLight16"/>
  <colors>
    <mruColors>
      <color rgb="FFEEEDD7"/>
      <color rgb="FF2870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yearFC!$AG$1</c:f>
              <c:strCache>
                <c:ptCount val="1"/>
                <c:pt idx="0">
                  <c:v>DICEV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yearFC!$X$3:$X$30</c:f>
              <c:numCache>
                <c:formatCode>General</c:formatCode>
                <c:ptCount val="2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</c:numCache>
            </c:numRef>
          </c:cat>
          <c:val>
            <c:numRef>
              <c:f>yearFC!$AG$3:$AG$30</c:f>
              <c:numCache>
                <c:formatCode>General</c:formatCode>
                <c:ptCount val="28"/>
                <c:pt idx="0">
                  <c:v>1469.2320000000002</c:v>
                </c:pt>
                <c:pt idx="1">
                  <c:v>1451.0933333333378</c:v>
                </c:pt>
                <c:pt idx="2">
                  <c:v>1432.954666666662</c:v>
                </c:pt>
                <c:pt idx="3">
                  <c:v>1414.816</c:v>
                </c:pt>
                <c:pt idx="4">
                  <c:v>1396.6773333333376</c:v>
                </c:pt>
                <c:pt idx="5">
                  <c:v>1378.5386666666623</c:v>
                </c:pt>
                <c:pt idx="6">
                  <c:v>1360.3999999999999</c:v>
                </c:pt>
                <c:pt idx="7">
                  <c:v>1346.7959999999998</c:v>
                </c:pt>
                <c:pt idx="8">
                  <c:v>1333.192</c:v>
                </c:pt>
                <c:pt idx="9">
                  <c:v>1319.588</c:v>
                </c:pt>
                <c:pt idx="10">
                  <c:v>1305.9839999999997</c:v>
                </c:pt>
                <c:pt idx="11">
                  <c:v>1292.3799999999999</c:v>
                </c:pt>
                <c:pt idx="12">
                  <c:v>1278.7759999999998</c:v>
                </c:pt>
                <c:pt idx="13">
                  <c:v>1265.172</c:v>
                </c:pt>
                <c:pt idx="14">
                  <c:v>1251.568</c:v>
                </c:pt>
                <c:pt idx="15">
                  <c:v>1237.9639999999999</c:v>
                </c:pt>
                <c:pt idx="16">
                  <c:v>1224.3599999999999</c:v>
                </c:pt>
                <c:pt idx="17">
                  <c:v>1210.7559999999999</c:v>
                </c:pt>
                <c:pt idx="18">
                  <c:v>1197.1519999999998</c:v>
                </c:pt>
                <c:pt idx="19">
                  <c:v>1183.548</c:v>
                </c:pt>
                <c:pt idx="20">
                  <c:v>1169.944</c:v>
                </c:pt>
                <c:pt idx="21">
                  <c:v>1156.3399999999999</c:v>
                </c:pt>
                <c:pt idx="22">
                  <c:v>1142.7359999999999</c:v>
                </c:pt>
                <c:pt idx="23">
                  <c:v>1129.1319999999998</c:v>
                </c:pt>
                <c:pt idx="24">
                  <c:v>1115.5279999999998</c:v>
                </c:pt>
                <c:pt idx="25">
                  <c:v>1101.924</c:v>
                </c:pt>
                <c:pt idx="26">
                  <c:v>1088.32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FD-4E5F-9A6B-1E5EF95731D8}"/>
            </c:ext>
          </c:extLst>
        </c:ser>
        <c:ser>
          <c:idx val="1"/>
          <c:order val="1"/>
          <c:tx>
            <c:strRef>
              <c:f>yearFC!$AH$1</c:f>
              <c:strCache>
                <c:ptCount val="1"/>
                <c:pt idx="0">
                  <c:v>LNGV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yearFC!$X$3:$X$30</c:f>
              <c:numCache>
                <c:formatCode>General</c:formatCode>
                <c:ptCount val="2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</c:numCache>
            </c:numRef>
          </c:cat>
          <c:val>
            <c:numRef>
              <c:f>yearFC!$AH$3:$AH$30</c:f>
              <c:numCache>
                <c:formatCode>General</c:formatCode>
                <c:ptCount val="28"/>
                <c:pt idx="0">
                  <c:v>2557.44</c:v>
                </c:pt>
                <c:pt idx="1">
                  <c:v>2419.1999999999998</c:v>
                </c:pt>
                <c:pt idx="2">
                  <c:v>2280.96</c:v>
                </c:pt>
                <c:pt idx="3">
                  <c:v>2142.7200000000003</c:v>
                </c:pt>
                <c:pt idx="4">
                  <c:v>2004.48</c:v>
                </c:pt>
                <c:pt idx="5">
                  <c:v>1866.2400000000002</c:v>
                </c:pt>
                <c:pt idx="6">
                  <c:v>1728</c:v>
                </c:pt>
                <c:pt idx="7">
                  <c:v>1710.72</c:v>
                </c:pt>
                <c:pt idx="8">
                  <c:v>1693.44</c:v>
                </c:pt>
                <c:pt idx="9">
                  <c:v>1676.16</c:v>
                </c:pt>
                <c:pt idx="10">
                  <c:v>1658.88</c:v>
                </c:pt>
                <c:pt idx="11">
                  <c:v>1641.6</c:v>
                </c:pt>
                <c:pt idx="12">
                  <c:v>1624.3199999999997</c:v>
                </c:pt>
                <c:pt idx="13">
                  <c:v>1607.0400000000002</c:v>
                </c:pt>
                <c:pt idx="14">
                  <c:v>1589.7600000000002</c:v>
                </c:pt>
                <c:pt idx="15">
                  <c:v>1572.48</c:v>
                </c:pt>
                <c:pt idx="16">
                  <c:v>1555.1999999999998</c:v>
                </c:pt>
                <c:pt idx="17">
                  <c:v>1537.92</c:v>
                </c:pt>
                <c:pt idx="18">
                  <c:v>1520.6399999999999</c:v>
                </c:pt>
                <c:pt idx="19">
                  <c:v>1503.3600000000001</c:v>
                </c:pt>
                <c:pt idx="20">
                  <c:v>1486.08</c:v>
                </c:pt>
                <c:pt idx="21">
                  <c:v>1468.8</c:v>
                </c:pt>
                <c:pt idx="22">
                  <c:v>1451.52</c:v>
                </c:pt>
                <c:pt idx="23">
                  <c:v>1434.24</c:v>
                </c:pt>
                <c:pt idx="24">
                  <c:v>1416.96</c:v>
                </c:pt>
                <c:pt idx="25">
                  <c:v>1399.6800000000003</c:v>
                </c:pt>
                <c:pt idx="26">
                  <c:v>1382.4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FD-4E5F-9A6B-1E5EF95731D8}"/>
            </c:ext>
          </c:extLst>
        </c:ser>
        <c:ser>
          <c:idx val="2"/>
          <c:order val="2"/>
          <c:tx>
            <c:strRef>
              <c:f>yearFC!$AI$1</c:f>
              <c:strCache>
                <c:ptCount val="1"/>
                <c:pt idx="0">
                  <c:v>BEV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yearFC!$X$3:$X$30</c:f>
              <c:numCache>
                <c:formatCode>General</c:formatCode>
                <c:ptCount val="2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</c:numCache>
            </c:numRef>
          </c:cat>
          <c:val>
            <c:numRef>
              <c:f>yearFC!$AI$3:$AI$30</c:f>
              <c:numCache>
                <c:formatCode>General</c:formatCode>
                <c:ptCount val="28"/>
                <c:pt idx="0">
                  <c:v>515.16</c:v>
                </c:pt>
                <c:pt idx="1">
                  <c:v>510.3</c:v>
                </c:pt>
                <c:pt idx="2">
                  <c:v>505.44000000000005</c:v>
                </c:pt>
                <c:pt idx="3">
                  <c:v>500.58000000000004</c:v>
                </c:pt>
                <c:pt idx="4">
                  <c:v>495.71999999999997</c:v>
                </c:pt>
                <c:pt idx="5">
                  <c:v>490.86</c:v>
                </c:pt>
                <c:pt idx="6">
                  <c:v>486</c:v>
                </c:pt>
                <c:pt idx="7">
                  <c:v>482.76</c:v>
                </c:pt>
                <c:pt idx="8">
                  <c:v>479.5200000000001</c:v>
                </c:pt>
                <c:pt idx="9">
                  <c:v>476.28000000000003</c:v>
                </c:pt>
                <c:pt idx="10">
                  <c:v>473.04</c:v>
                </c:pt>
                <c:pt idx="11">
                  <c:v>469.8</c:v>
                </c:pt>
                <c:pt idx="12">
                  <c:v>466.56</c:v>
                </c:pt>
                <c:pt idx="13">
                  <c:v>463.32000000000005</c:v>
                </c:pt>
                <c:pt idx="14">
                  <c:v>460.08</c:v>
                </c:pt>
                <c:pt idx="15">
                  <c:v>456.84</c:v>
                </c:pt>
                <c:pt idx="16">
                  <c:v>453.6</c:v>
                </c:pt>
                <c:pt idx="17">
                  <c:v>450.36</c:v>
                </c:pt>
                <c:pt idx="18">
                  <c:v>447.11999999999995</c:v>
                </c:pt>
                <c:pt idx="19">
                  <c:v>443.88</c:v>
                </c:pt>
                <c:pt idx="20">
                  <c:v>440.64</c:v>
                </c:pt>
                <c:pt idx="21">
                  <c:v>437.4</c:v>
                </c:pt>
                <c:pt idx="22">
                  <c:v>434.15999999999985</c:v>
                </c:pt>
                <c:pt idx="23">
                  <c:v>430.91999999999973</c:v>
                </c:pt>
                <c:pt idx="24">
                  <c:v>427.68</c:v>
                </c:pt>
                <c:pt idx="25">
                  <c:v>424.43999999999983</c:v>
                </c:pt>
                <c:pt idx="26">
                  <c:v>421.1999999999997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FD-4E5F-9A6B-1E5EF95731D8}"/>
            </c:ext>
          </c:extLst>
        </c:ser>
        <c:ser>
          <c:idx val="3"/>
          <c:order val="3"/>
          <c:tx>
            <c:strRef>
              <c:f>yearFC!$AJ$1</c:f>
              <c:strCache>
                <c:ptCount val="1"/>
                <c:pt idx="0">
                  <c:v>FCEV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yearFC!$X$3:$X$30</c:f>
              <c:numCache>
                <c:formatCode>General</c:formatCode>
                <c:ptCount val="2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</c:numCache>
            </c:numRef>
          </c:cat>
          <c:val>
            <c:numRef>
              <c:f>yearFC!$AJ$3:$AJ$30</c:f>
              <c:numCache>
                <c:formatCode>General</c:formatCode>
                <c:ptCount val="28"/>
                <c:pt idx="0">
                  <c:v>1188.54</c:v>
                </c:pt>
                <c:pt idx="1">
                  <c:v>1170.45</c:v>
                </c:pt>
                <c:pt idx="2">
                  <c:v>1152.3599999999999</c:v>
                </c:pt>
                <c:pt idx="3">
                  <c:v>1134.27</c:v>
                </c:pt>
                <c:pt idx="4">
                  <c:v>1116.1799999999998</c:v>
                </c:pt>
                <c:pt idx="5">
                  <c:v>1098.0900000000001</c:v>
                </c:pt>
                <c:pt idx="6">
                  <c:v>1080</c:v>
                </c:pt>
                <c:pt idx="7">
                  <c:v>1069.2</c:v>
                </c:pt>
                <c:pt idx="8">
                  <c:v>1058.4000000000001</c:v>
                </c:pt>
                <c:pt idx="9">
                  <c:v>1047.6000000000001</c:v>
                </c:pt>
                <c:pt idx="10">
                  <c:v>1036.8000000000002</c:v>
                </c:pt>
                <c:pt idx="11">
                  <c:v>1025.9999999999998</c:v>
                </c:pt>
                <c:pt idx="12">
                  <c:v>1015.1999999999999</c:v>
                </c:pt>
                <c:pt idx="13">
                  <c:v>1004.4000000000001</c:v>
                </c:pt>
                <c:pt idx="14">
                  <c:v>993.60000000000014</c:v>
                </c:pt>
                <c:pt idx="15">
                  <c:v>982.8</c:v>
                </c:pt>
                <c:pt idx="16">
                  <c:v>972</c:v>
                </c:pt>
                <c:pt idx="17">
                  <c:v>961.19999999999993</c:v>
                </c:pt>
                <c:pt idx="18">
                  <c:v>950.4</c:v>
                </c:pt>
                <c:pt idx="19">
                  <c:v>939.6</c:v>
                </c:pt>
                <c:pt idx="20">
                  <c:v>928.80000000000007</c:v>
                </c:pt>
                <c:pt idx="21">
                  <c:v>917.99999999999989</c:v>
                </c:pt>
                <c:pt idx="22">
                  <c:v>903.95999999999992</c:v>
                </c:pt>
                <c:pt idx="23">
                  <c:v>889.92</c:v>
                </c:pt>
                <c:pt idx="24">
                  <c:v>875.88</c:v>
                </c:pt>
                <c:pt idx="25">
                  <c:v>861.84</c:v>
                </c:pt>
                <c:pt idx="26">
                  <c:v>847.80000000000007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FD-4E5F-9A6B-1E5EF95731D8}"/>
            </c:ext>
          </c:extLst>
        </c:ser>
        <c:ser>
          <c:idx val="4"/>
          <c:order val="4"/>
          <c:tx>
            <c:strRef>
              <c:f>yearFC!$AK$1</c:f>
              <c:strCache>
                <c:ptCount val="1"/>
                <c:pt idx="0">
                  <c:v>H2ICEV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yearFC!$X$3:$X$30</c:f>
              <c:numCache>
                <c:formatCode>General</c:formatCode>
                <c:ptCount val="2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</c:numCache>
            </c:numRef>
          </c:cat>
          <c:val>
            <c:numRef>
              <c:f>yearFC!$AK$3:$AK$30</c:f>
              <c:numCache>
                <c:formatCode>General</c:formatCode>
                <c:ptCount val="28"/>
                <c:pt idx="0">
                  <c:v>1452.66</c:v>
                </c:pt>
                <c:pt idx="1">
                  <c:v>1430.5500000000002</c:v>
                </c:pt>
                <c:pt idx="2">
                  <c:v>1408.44</c:v>
                </c:pt>
                <c:pt idx="3">
                  <c:v>1386.33</c:v>
                </c:pt>
                <c:pt idx="4">
                  <c:v>1364.2199999999998</c:v>
                </c:pt>
                <c:pt idx="5">
                  <c:v>1342.1100000000001</c:v>
                </c:pt>
                <c:pt idx="6">
                  <c:v>1320</c:v>
                </c:pt>
                <c:pt idx="7">
                  <c:v>1306.8000000000002</c:v>
                </c:pt>
                <c:pt idx="8">
                  <c:v>1293.5999999999999</c:v>
                </c:pt>
                <c:pt idx="9">
                  <c:v>1280.4000000000001</c:v>
                </c:pt>
                <c:pt idx="10">
                  <c:v>1267.1999999999998</c:v>
                </c:pt>
                <c:pt idx="11">
                  <c:v>1254</c:v>
                </c:pt>
                <c:pt idx="12">
                  <c:v>1240.8</c:v>
                </c:pt>
                <c:pt idx="13">
                  <c:v>1227.6000000000001</c:v>
                </c:pt>
                <c:pt idx="14">
                  <c:v>1214.4000000000001</c:v>
                </c:pt>
                <c:pt idx="15">
                  <c:v>1201.2</c:v>
                </c:pt>
                <c:pt idx="16">
                  <c:v>1188</c:v>
                </c:pt>
                <c:pt idx="17">
                  <c:v>1174.8000000000002</c:v>
                </c:pt>
                <c:pt idx="18">
                  <c:v>1161.5999999999999</c:v>
                </c:pt>
                <c:pt idx="19">
                  <c:v>1148.4000000000001</c:v>
                </c:pt>
                <c:pt idx="20">
                  <c:v>1135.1999999999998</c:v>
                </c:pt>
                <c:pt idx="21">
                  <c:v>1122</c:v>
                </c:pt>
                <c:pt idx="22">
                  <c:v>1104.8399999999999</c:v>
                </c:pt>
                <c:pt idx="23">
                  <c:v>1087.68</c:v>
                </c:pt>
                <c:pt idx="24">
                  <c:v>1070.5200000000002</c:v>
                </c:pt>
                <c:pt idx="25">
                  <c:v>1053.3600000000001</c:v>
                </c:pt>
                <c:pt idx="26">
                  <c:v>1036.2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FD-4E5F-9A6B-1E5EF95731D8}"/>
            </c:ext>
          </c:extLst>
        </c:ser>
        <c:ser>
          <c:idx val="5"/>
          <c:order val="5"/>
          <c:tx>
            <c:strRef>
              <c:f>yearFC!$AL$1</c:f>
              <c:strCache>
                <c:ptCount val="1"/>
                <c:pt idx="0">
                  <c:v>MICEV</c:v>
                </c:pt>
              </c:strCache>
            </c:strRef>
          </c:tx>
          <c:spPr>
            <a:ln w="28575" cap="rnd">
              <a:solidFill>
                <a:srgbClr val="EEEDD7"/>
              </a:solidFill>
              <a:round/>
            </a:ln>
            <a:effectLst/>
          </c:spPr>
          <c:marker>
            <c:symbol val="none"/>
          </c:marker>
          <c:cat>
            <c:numRef>
              <c:f>yearFC!$X$3:$X$30</c:f>
              <c:numCache>
                <c:formatCode>General</c:formatCode>
                <c:ptCount val="2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</c:numCache>
            </c:numRef>
          </c:cat>
          <c:val>
            <c:numRef>
              <c:f>yearFC!$AL$3:$AL$30</c:f>
              <c:numCache>
                <c:formatCode>General</c:formatCode>
                <c:ptCount val="28"/>
                <c:pt idx="0">
                  <c:v>2155.1200000000003</c:v>
                </c:pt>
                <c:pt idx="1">
                  <c:v>2085.6</c:v>
                </c:pt>
                <c:pt idx="2">
                  <c:v>2016.08</c:v>
                </c:pt>
                <c:pt idx="3">
                  <c:v>1946.5600000000004</c:v>
                </c:pt>
                <c:pt idx="4">
                  <c:v>1877.0400000000002</c:v>
                </c:pt>
                <c:pt idx="5">
                  <c:v>1807.5200000000002</c:v>
                </c:pt>
                <c:pt idx="6">
                  <c:v>1738</c:v>
                </c:pt>
                <c:pt idx="7">
                  <c:v>1720.6200000000001</c:v>
                </c:pt>
                <c:pt idx="8">
                  <c:v>1703.24</c:v>
                </c:pt>
                <c:pt idx="9">
                  <c:v>1685.8600000000001</c:v>
                </c:pt>
                <c:pt idx="10">
                  <c:v>1668.48</c:v>
                </c:pt>
                <c:pt idx="11">
                  <c:v>1651.1000000000001</c:v>
                </c:pt>
                <c:pt idx="12">
                  <c:v>1633.72</c:v>
                </c:pt>
                <c:pt idx="13">
                  <c:v>1616.3400000000001</c:v>
                </c:pt>
                <c:pt idx="14">
                  <c:v>1598.96</c:v>
                </c:pt>
                <c:pt idx="15">
                  <c:v>1581.5800000000002</c:v>
                </c:pt>
                <c:pt idx="16">
                  <c:v>1564.2</c:v>
                </c:pt>
                <c:pt idx="17">
                  <c:v>1546.8200000000002</c:v>
                </c:pt>
                <c:pt idx="18">
                  <c:v>1529.44</c:v>
                </c:pt>
                <c:pt idx="19">
                  <c:v>1512.0600000000002</c:v>
                </c:pt>
                <c:pt idx="20">
                  <c:v>1494.68</c:v>
                </c:pt>
                <c:pt idx="21">
                  <c:v>1477.3</c:v>
                </c:pt>
                <c:pt idx="22">
                  <c:v>1459.9199999999998</c:v>
                </c:pt>
                <c:pt idx="23">
                  <c:v>1442.54</c:v>
                </c:pt>
                <c:pt idx="24">
                  <c:v>1425.1599999999999</c:v>
                </c:pt>
                <c:pt idx="25">
                  <c:v>1407.7800000000002</c:v>
                </c:pt>
                <c:pt idx="26">
                  <c:v>1390.4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FD-4E5F-9A6B-1E5EF9573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295456"/>
        <c:axId val="1159298336"/>
      </c:lineChart>
      <c:catAx>
        <c:axId val="115929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year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9298336"/>
        <c:crosses val="autoZero"/>
        <c:auto val="1"/>
        <c:lblAlgn val="ctr"/>
        <c:lblOffset val="100"/>
        <c:noMultiLvlLbl val="0"/>
      </c:catAx>
      <c:valAx>
        <c:axId val="115929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aseline="0"/>
                  <a:t> energy consumption, MJ/100km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92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visioncarbonintensity!$AJ$1</c:f>
              <c:strCache>
                <c:ptCount val="1"/>
                <c:pt idx="0">
                  <c:v>diesel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visioncarbonintensity!$Z$2:$Z$29</c:f>
              <c:numCache>
                <c:formatCode>General</c:formatCode>
                <c:ptCount val="2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</c:numCache>
            </c:numRef>
          </c:cat>
          <c:val>
            <c:numRef>
              <c:f>visioncarbonintensity!$AJ$2:$AJ$29</c:f>
              <c:numCache>
                <c:formatCode>General</c:formatCode>
                <c:ptCount val="28"/>
                <c:pt idx="0">
                  <c:v>8.7988826815642462E-2</c:v>
                </c:pt>
                <c:pt idx="1">
                  <c:v>8.7988826815642462E-2</c:v>
                </c:pt>
                <c:pt idx="2">
                  <c:v>8.7988826815642462E-2</c:v>
                </c:pt>
                <c:pt idx="3">
                  <c:v>8.7988826815642462E-2</c:v>
                </c:pt>
                <c:pt idx="4">
                  <c:v>8.7988826815642462E-2</c:v>
                </c:pt>
                <c:pt idx="5">
                  <c:v>8.7988826815642462E-2</c:v>
                </c:pt>
                <c:pt idx="6">
                  <c:v>8.7988826815642462E-2</c:v>
                </c:pt>
                <c:pt idx="7">
                  <c:v>8.7988826815642462E-2</c:v>
                </c:pt>
                <c:pt idx="8">
                  <c:v>8.7821229050279337E-2</c:v>
                </c:pt>
                <c:pt idx="9">
                  <c:v>8.7653631284916211E-2</c:v>
                </c:pt>
                <c:pt idx="10">
                  <c:v>8.7486033519553086E-2</c:v>
                </c:pt>
                <c:pt idx="11">
                  <c:v>8.7318435754189946E-2</c:v>
                </c:pt>
                <c:pt idx="12">
                  <c:v>8.7150837988826821E-2</c:v>
                </c:pt>
                <c:pt idx="13">
                  <c:v>8.6983240223463695E-2</c:v>
                </c:pt>
                <c:pt idx="14">
                  <c:v>8.681564245810057E-2</c:v>
                </c:pt>
                <c:pt idx="15">
                  <c:v>8.664804469273743E-2</c:v>
                </c:pt>
                <c:pt idx="16">
                  <c:v>8.6480446927374305E-2</c:v>
                </c:pt>
                <c:pt idx="17">
                  <c:v>8.6312849162011179E-2</c:v>
                </c:pt>
                <c:pt idx="18">
                  <c:v>8.6201117318435758E-2</c:v>
                </c:pt>
                <c:pt idx="19">
                  <c:v>8.6089385474860336E-2</c:v>
                </c:pt>
                <c:pt idx="20">
                  <c:v>8.5977653631284914E-2</c:v>
                </c:pt>
                <c:pt idx="21">
                  <c:v>8.5865921787709507E-2</c:v>
                </c:pt>
                <c:pt idx="22">
                  <c:v>8.5754189944134085E-2</c:v>
                </c:pt>
                <c:pt idx="23">
                  <c:v>8.5670391061452508E-2</c:v>
                </c:pt>
                <c:pt idx="24">
                  <c:v>8.5586592178770959E-2</c:v>
                </c:pt>
                <c:pt idx="25">
                  <c:v>8.5502793296089397E-2</c:v>
                </c:pt>
                <c:pt idx="26">
                  <c:v>8.541899441340782E-2</c:v>
                </c:pt>
                <c:pt idx="27">
                  <c:v>8.5335195530726271E-2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A2-4CCB-9F81-9D822C4FB824}"/>
            </c:ext>
          </c:extLst>
        </c:ser>
        <c:ser>
          <c:idx val="2"/>
          <c:order val="1"/>
          <c:tx>
            <c:strRef>
              <c:f>visioncarbonintensity!$AK$1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visioncarbonintensity!$Z$2:$Z$29</c:f>
              <c:numCache>
                <c:formatCode>General</c:formatCode>
                <c:ptCount val="2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</c:numCache>
            </c:numRef>
          </c:cat>
          <c:val>
            <c:numRef>
              <c:f>visioncarbonintensity!$AK$2:$AK$29</c:f>
              <c:numCache>
                <c:formatCode>General</c:formatCode>
                <c:ptCount val="28"/>
                <c:pt idx="0">
                  <c:v>6.0625000000000005E-2</c:v>
                </c:pt>
                <c:pt idx="1">
                  <c:v>6.0625000000000005E-2</c:v>
                </c:pt>
                <c:pt idx="2">
                  <c:v>6.0625000000000005E-2</c:v>
                </c:pt>
                <c:pt idx="3">
                  <c:v>6.0625000000000005E-2</c:v>
                </c:pt>
                <c:pt idx="4">
                  <c:v>6.0625000000000005E-2</c:v>
                </c:pt>
                <c:pt idx="5">
                  <c:v>6.0625000000000005E-2</c:v>
                </c:pt>
                <c:pt idx="6">
                  <c:v>6.0625000000000005E-2</c:v>
                </c:pt>
                <c:pt idx="7">
                  <c:v>6.0625000000000005E-2</c:v>
                </c:pt>
                <c:pt idx="8">
                  <c:v>6.0625000000000005E-2</c:v>
                </c:pt>
                <c:pt idx="9">
                  <c:v>6.0625000000000005E-2</c:v>
                </c:pt>
                <c:pt idx="10">
                  <c:v>6.0625000000000005E-2</c:v>
                </c:pt>
                <c:pt idx="11">
                  <c:v>6.0625000000000005E-2</c:v>
                </c:pt>
                <c:pt idx="12">
                  <c:v>6.0625000000000005E-2</c:v>
                </c:pt>
                <c:pt idx="13">
                  <c:v>6.0625000000000005E-2</c:v>
                </c:pt>
                <c:pt idx="14">
                  <c:v>6.0625000000000005E-2</c:v>
                </c:pt>
                <c:pt idx="15">
                  <c:v>6.0625000000000005E-2</c:v>
                </c:pt>
                <c:pt idx="16">
                  <c:v>6.0625000000000005E-2</c:v>
                </c:pt>
                <c:pt idx="17">
                  <c:v>6.0625000000000005E-2</c:v>
                </c:pt>
                <c:pt idx="18">
                  <c:v>6.0625000000000005E-2</c:v>
                </c:pt>
                <c:pt idx="19">
                  <c:v>6.0625000000000005E-2</c:v>
                </c:pt>
                <c:pt idx="20">
                  <c:v>6.0625000000000005E-2</c:v>
                </c:pt>
                <c:pt idx="21">
                  <c:v>6.0625000000000005E-2</c:v>
                </c:pt>
                <c:pt idx="22">
                  <c:v>6.0625000000000005E-2</c:v>
                </c:pt>
                <c:pt idx="23">
                  <c:v>6.0625000000000005E-2</c:v>
                </c:pt>
                <c:pt idx="24">
                  <c:v>6.0625000000000005E-2</c:v>
                </c:pt>
                <c:pt idx="25">
                  <c:v>6.0625000000000005E-2</c:v>
                </c:pt>
                <c:pt idx="26">
                  <c:v>6.0625000000000005E-2</c:v>
                </c:pt>
                <c:pt idx="27">
                  <c:v>6.0625000000000005E-2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A2-4CCB-9F81-9D822C4FB824}"/>
            </c:ext>
          </c:extLst>
        </c:ser>
        <c:ser>
          <c:idx val="3"/>
          <c:order val="2"/>
          <c:tx>
            <c:strRef>
              <c:f>visioncarbonintensity!$AL$1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visioncarbonintensity!$Z$2:$Z$29</c:f>
              <c:numCache>
                <c:formatCode>General</c:formatCode>
                <c:ptCount val="2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</c:numCache>
            </c:numRef>
          </c:cat>
          <c:val>
            <c:numRef>
              <c:f>visioncarbonintensity!$AL$2:$AL$29</c:f>
              <c:numCache>
                <c:formatCode>General</c:formatCode>
                <c:ptCount val="28"/>
                <c:pt idx="0">
                  <c:v>0.15555555555555556</c:v>
                </c:pt>
                <c:pt idx="1">
                  <c:v>0.15555555555555556</c:v>
                </c:pt>
                <c:pt idx="2">
                  <c:v>0.15555555555555556</c:v>
                </c:pt>
                <c:pt idx="3">
                  <c:v>0.15222222222222223</c:v>
                </c:pt>
                <c:pt idx="4">
                  <c:v>0.1488888888888889</c:v>
                </c:pt>
                <c:pt idx="5">
                  <c:v>0.14555555555555555</c:v>
                </c:pt>
                <c:pt idx="6">
                  <c:v>0.14222222222222222</c:v>
                </c:pt>
                <c:pt idx="7">
                  <c:v>0.1388888888888889</c:v>
                </c:pt>
                <c:pt idx="8">
                  <c:v>0.13555555555555554</c:v>
                </c:pt>
                <c:pt idx="9">
                  <c:v>0.13222222222222221</c:v>
                </c:pt>
                <c:pt idx="10">
                  <c:v>0.12888888888888889</c:v>
                </c:pt>
                <c:pt idx="11">
                  <c:v>0.12555555555555556</c:v>
                </c:pt>
                <c:pt idx="12">
                  <c:v>0.12222222222222222</c:v>
                </c:pt>
                <c:pt idx="13">
                  <c:v>0.11722222222222221</c:v>
                </c:pt>
                <c:pt idx="14">
                  <c:v>0.11222222222222222</c:v>
                </c:pt>
                <c:pt idx="15">
                  <c:v>0.10722222222222222</c:v>
                </c:pt>
                <c:pt idx="16">
                  <c:v>0.10222222222222221</c:v>
                </c:pt>
                <c:pt idx="17">
                  <c:v>9.722222222222221E-2</c:v>
                </c:pt>
                <c:pt idx="18">
                  <c:v>8.8888888888888878E-2</c:v>
                </c:pt>
                <c:pt idx="19">
                  <c:v>8.0555555555555547E-2</c:v>
                </c:pt>
                <c:pt idx="20">
                  <c:v>7.2222222222222229E-2</c:v>
                </c:pt>
                <c:pt idx="21">
                  <c:v>6.3888888888888884E-2</c:v>
                </c:pt>
                <c:pt idx="22">
                  <c:v>5.5555555555555552E-2</c:v>
                </c:pt>
                <c:pt idx="23">
                  <c:v>5.1388888888888887E-2</c:v>
                </c:pt>
                <c:pt idx="24">
                  <c:v>4.7222222222222214E-2</c:v>
                </c:pt>
                <c:pt idx="25">
                  <c:v>4.3055555555555548E-2</c:v>
                </c:pt>
                <c:pt idx="26">
                  <c:v>3.8888888888888883E-2</c:v>
                </c:pt>
                <c:pt idx="27">
                  <c:v>3.4722222222222217E-2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A2-4CCB-9F81-9D822C4FB824}"/>
            </c:ext>
          </c:extLst>
        </c:ser>
        <c:ser>
          <c:idx val="4"/>
          <c:order val="3"/>
          <c:tx>
            <c:strRef>
              <c:f>visioncarbonintensity!$AM$1</c:f>
              <c:strCache>
                <c:ptCount val="1"/>
                <c:pt idx="0">
                  <c:v>hydrogen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visioncarbonintensity!$Z$2:$Z$29</c:f>
              <c:numCache>
                <c:formatCode>General</c:formatCode>
                <c:ptCount val="2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</c:numCache>
            </c:numRef>
          </c:cat>
          <c:val>
            <c:numRef>
              <c:f>visioncarbonintensity!$AM$2:$AM$29</c:f>
              <c:numCache>
                <c:formatCode>General</c:formatCode>
                <c:ptCount val="28"/>
                <c:pt idx="0">
                  <c:v>0.13083333333333333</c:v>
                </c:pt>
                <c:pt idx="1">
                  <c:v>0.13083333333333333</c:v>
                </c:pt>
                <c:pt idx="2">
                  <c:v>0.13083333333333333</c:v>
                </c:pt>
                <c:pt idx="3">
                  <c:v>0.13083333333333333</c:v>
                </c:pt>
                <c:pt idx="4">
                  <c:v>0.13083333333333333</c:v>
                </c:pt>
                <c:pt idx="5">
                  <c:v>0.13083333333333333</c:v>
                </c:pt>
                <c:pt idx="6">
                  <c:v>0.13083333333333333</c:v>
                </c:pt>
                <c:pt idx="7">
                  <c:v>0.13083333333333333</c:v>
                </c:pt>
                <c:pt idx="8">
                  <c:v>0.128</c:v>
                </c:pt>
                <c:pt idx="9">
                  <c:v>0.12516666666666668</c:v>
                </c:pt>
                <c:pt idx="10">
                  <c:v>0.12233333333333334</c:v>
                </c:pt>
                <c:pt idx="11">
                  <c:v>0.1195</c:v>
                </c:pt>
                <c:pt idx="12">
                  <c:v>0.11666666666666667</c:v>
                </c:pt>
                <c:pt idx="13">
                  <c:v>0.11366666666666667</c:v>
                </c:pt>
                <c:pt idx="14">
                  <c:v>0.11066666666666666</c:v>
                </c:pt>
                <c:pt idx="15">
                  <c:v>0.10766666666666666</c:v>
                </c:pt>
                <c:pt idx="16">
                  <c:v>0.10466666666666667</c:v>
                </c:pt>
                <c:pt idx="17">
                  <c:v>0.10166666666666666</c:v>
                </c:pt>
                <c:pt idx="18">
                  <c:v>9.8833333333333329E-2</c:v>
                </c:pt>
                <c:pt idx="19">
                  <c:v>9.6000000000000002E-2</c:v>
                </c:pt>
                <c:pt idx="20">
                  <c:v>9.3166666666666662E-2</c:v>
                </c:pt>
                <c:pt idx="21">
                  <c:v>9.0333333333333335E-2</c:v>
                </c:pt>
                <c:pt idx="22">
                  <c:v>8.7499999999999994E-2</c:v>
                </c:pt>
                <c:pt idx="23">
                  <c:v>8.3333333333333329E-2</c:v>
                </c:pt>
                <c:pt idx="24">
                  <c:v>7.9166666666666663E-2</c:v>
                </c:pt>
                <c:pt idx="25">
                  <c:v>7.4999999999999997E-2</c:v>
                </c:pt>
                <c:pt idx="26">
                  <c:v>7.0833333333333331E-2</c:v>
                </c:pt>
                <c:pt idx="27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A2-4CCB-9F81-9D822C4FB824}"/>
            </c:ext>
          </c:extLst>
        </c:ser>
        <c:ser>
          <c:idx val="5"/>
          <c:order val="4"/>
          <c:tx>
            <c:strRef>
              <c:f>visioncarbonintensity!$AN$1</c:f>
              <c:strCache>
                <c:ptCount val="1"/>
                <c:pt idx="0">
                  <c:v>methanol</c:v>
                </c:pt>
              </c:strCache>
            </c:strRef>
          </c:tx>
          <c:spPr>
            <a:ln w="28575" cap="rnd">
              <a:solidFill>
                <a:srgbClr val="EEEDD7"/>
              </a:solidFill>
              <a:round/>
            </a:ln>
            <a:effectLst/>
          </c:spPr>
          <c:marker>
            <c:symbol val="none"/>
          </c:marker>
          <c:cat>
            <c:numRef>
              <c:f>visioncarbonintensity!$Z$2:$Z$29</c:f>
              <c:numCache>
                <c:formatCode>General</c:formatCode>
                <c:ptCount val="2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</c:numCache>
            </c:numRef>
          </c:cat>
          <c:val>
            <c:numRef>
              <c:f>visioncarbonintensity!$AN$2:$AN$29</c:f>
              <c:numCache>
                <c:formatCode>General</c:formatCode>
                <c:ptCount val="28"/>
                <c:pt idx="0">
                  <c:v>0.2004469968028704</c:v>
                </c:pt>
                <c:pt idx="1">
                  <c:v>0.2004469968028704</c:v>
                </c:pt>
                <c:pt idx="2">
                  <c:v>0.2004469968028704</c:v>
                </c:pt>
                <c:pt idx="3">
                  <c:v>0.2004469968028704</c:v>
                </c:pt>
                <c:pt idx="4">
                  <c:v>0.2004469968028704</c:v>
                </c:pt>
                <c:pt idx="5">
                  <c:v>0.2004469968028704</c:v>
                </c:pt>
                <c:pt idx="6">
                  <c:v>0.2004469968028704</c:v>
                </c:pt>
                <c:pt idx="7">
                  <c:v>0.2004469968028704</c:v>
                </c:pt>
                <c:pt idx="8">
                  <c:v>0.2004469968028704</c:v>
                </c:pt>
                <c:pt idx="9">
                  <c:v>0.2004469968028704</c:v>
                </c:pt>
                <c:pt idx="10">
                  <c:v>0.2004469968028704</c:v>
                </c:pt>
                <c:pt idx="11">
                  <c:v>0.2004469968028704</c:v>
                </c:pt>
                <c:pt idx="12">
                  <c:v>0.2004469968028704</c:v>
                </c:pt>
                <c:pt idx="13">
                  <c:v>0.1984425268348417</c:v>
                </c:pt>
                <c:pt idx="14">
                  <c:v>0.19643805686681298</c:v>
                </c:pt>
                <c:pt idx="15">
                  <c:v>0.19443358689878429</c:v>
                </c:pt>
                <c:pt idx="16">
                  <c:v>0.19242911693075557</c:v>
                </c:pt>
                <c:pt idx="17">
                  <c:v>0.19042464696272687</c:v>
                </c:pt>
                <c:pt idx="18">
                  <c:v>0.1834090020746264</c:v>
                </c:pt>
                <c:pt idx="19">
                  <c:v>0.17639335718652593</c:v>
                </c:pt>
                <c:pt idx="20">
                  <c:v>0.16937771229842549</c:v>
                </c:pt>
                <c:pt idx="21">
                  <c:v>0.16236206741032502</c:v>
                </c:pt>
                <c:pt idx="22">
                  <c:v>0.15534642252222455</c:v>
                </c:pt>
                <c:pt idx="23">
                  <c:v>0.14933301261813844</c:v>
                </c:pt>
                <c:pt idx="24">
                  <c:v>0.14331960271405231</c:v>
                </c:pt>
                <c:pt idx="25">
                  <c:v>0.1373061928099662</c:v>
                </c:pt>
                <c:pt idx="26">
                  <c:v>0.13129278290588009</c:v>
                </c:pt>
                <c:pt idx="27">
                  <c:v>0.12527937300179398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A2-4CCB-9F81-9D822C4FB824}"/>
            </c:ext>
          </c:extLst>
        </c:ser>
        <c:ser>
          <c:idx val="6"/>
          <c:order val="5"/>
          <c:tx>
            <c:strRef>
              <c:f>visioncarbonintensity!$AO$1</c:f>
              <c:strCache>
                <c:ptCount val="1"/>
                <c:pt idx="0">
                  <c:v>ediesel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visioncarbonintensity!$Z$2:$Z$29</c:f>
              <c:numCache>
                <c:formatCode>General</c:formatCode>
                <c:ptCount val="2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</c:numCache>
            </c:numRef>
          </c:cat>
          <c:val>
            <c:numRef>
              <c:f>visioncarbonintensity!$AO$2:$AO$29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A2-4CCB-9F81-9D822C4FB824}"/>
            </c:ext>
          </c:extLst>
        </c:ser>
        <c:ser>
          <c:idx val="0"/>
          <c:order val="6"/>
          <c:tx>
            <c:strRef>
              <c:f>visioncarbonintensity!$AP$1</c:f>
              <c:strCache>
                <c:ptCount val="1"/>
                <c:pt idx="0">
                  <c:v>eLNG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visioncarbonintensity!$Z$2:$Z$29</c:f>
              <c:numCache>
                <c:formatCode>General</c:formatCode>
                <c:ptCount val="2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</c:numCache>
            </c:numRef>
          </c:cat>
          <c:val>
            <c:numRef>
              <c:f>visioncarbonintensity!$AP$2:$AP$29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A2-4CCB-9F81-9D822C4FB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25632"/>
        <c:axId val="23224192"/>
      </c:lineChart>
      <c:catAx>
        <c:axId val="2322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year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224192"/>
        <c:crosses val="autoZero"/>
        <c:auto val="1"/>
        <c:lblAlgn val="ctr"/>
        <c:lblOffset val="100"/>
        <c:noMultiLvlLbl val="0"/>
      </c:catAx>
      <c:valAx>
        <c:axId val="232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fuel emisson factor,</a:t>
                </a:r>
                <a:r>
                  <a:rPr lang="en-US" altLang="zh-CN" baseline="0"/>
                  <a:t> </a:t>
                </a:r>
                <a:r>
                  <a:rPr lang="en-US" altLang="zh-CN"/>
                  <a:t>kgCO2/MJ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2.9146793852676205E-2"/>
              <c:y val="0.10185185185185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22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138838</xdr:colOff>
      <xdr:row>31</xdr:row>
      <xdr:rowOff>195061</xdr:rowOff>
    </xdr:from>
    <xdr:to>
      <xdr:col>28</xdr:col>
      <xdr:colOff>659647</xdr:colOff>
      <xdr:row>45</xdr:row>
      <xdr:rowOff>164581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D5CC6BA-5CBD-246A-E5AC-D12913DC0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14</xdr:row>
      <xdr:rowOff>0</xdr:rowOff>
    </xdr:from>
    <xdr:to>
      <xdr:col>28</xdr:col>
      <xdr:colOff>305207</xdr:colOff>
      <xdr:row>21</xdr:row>
      <xdr:rowOff>160154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8B33F88-343B-D567-056B-DDCFE61CB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0" y="5151120"/>
          <a:ext cx="4694327" cy="15469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119270</xdr:rowOff>
    </xdr:from>
    <xdr:to>
      <xdr:col>18</xdr:col>
      <xdr:colOff>387503</xdr:colOff>
      <xdr:row>12</xdr:row>
      <xdr:rowOff>191605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0E49726-4577-6225-9E8A-C6899AAEA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96122" y="1311966"/>
          <a:ext cx="6218459" cy="126503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139148</xdr:rowOff>
    </xdr:from>
    <xdr:to>
      <xdr:col>20</xdr:col>
      <xdr:colOff>580053</xdr:colOff>
      <xdr:row>18</xdr:row>
      <xdr:rowOff>167093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652D4C6-949D-6161-17B5-95BFE8395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48522" y="2325757"/>
          <a:ext cx="7868748" cy="14194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112642</xdr:rowOff>
    </xdr:from>
    <xdr:to>
      <xdr:col>21</xdr:col>
      <xdr:colOff>708091</xdr:colOff>
      <xdr:row>27</xdr:row>
      <xdr:rowOff>160178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8D4E4DE-D552-A477-8A4A-82197205D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32225" y="3690729"/>
          <a:ext cx="8725656" cy="1836579"/>
        </a:xfrm>
        <a:prstGeom prst="rect">
          <a:avLst/>
        </a:prstGeom>
      </xdr:spPr>
    </xdr:pic>
    <xdr:clientData/>
  </xdr:twoCellAnchor>
  <xdr:twoCellAnchor editAs="oneCell">
    <xdr:from>
      <xdr:col>5</xdr:col>
      <xdr:colOff>92766</xdr:colOff>
      <xdr:row>26</xdr:row>
      <xdr:rowOff>145772</xdr:rowOff>
    </xdr:from>
    <xdr:to>
      <xdr:col>13</xdr:col>
      <xdr:colOff>155309</xdr:colOff>
      <xdr:row>54</xdr:row>
      <xdr:rowOff>141764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C75C9F2-7F98-238D-5664-8AD277F90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60296" y="5314120"/>
          <a:ext cx="6542857" cy="556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20</xdr:col>
      <xdr:colOff>240517</xdr:colOff>
      <xdr:row>40</xdr:row>
      <xdr:rowOff>129427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5C76DE0-7AAA-F14F-3840-B5692CFE1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80904" y="5565913"/>
          <a:ext cx="7529212" cy="25148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403860</xdr:colOff>
      <xdr:row>24</xdr:row>
      <xdr:rowOff>38100</xdr:rowOff>
    </xdr:from>
    <xdr:to>
      <xdr:col>20</xdr:col>
      <xdr:colOff>635520</xdr:colOff>
      <xdr:row>53</xdr:row>
      <xdr:rowOff>160839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25ABE92-4F4F-4EB4-EC2C-512061B8B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7700" y="4198620"/>
          <a:ext cx="8278380" cy="58682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350520</xdr:colOff>
      <xdr:row>12</xdr:row>
      <xdr:rowOff>68580</xdr:rowOff>
    </xdr:from>
    <xdr:to>
      <xdr:col>32</xdr:col>
      <xdr:colOff>414721</xdr:colOff>
      <xdr:row>26</xdr:row>
      <xdr:rowOff>48009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6DE07DE-C6BF-F1BF-C6BD-E06616581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2446020"/>
          <a:ext cx="9573961" cy="2753109"/>
        </a:xfrm>
        <a:prstGeom prst="rect">
          <a:avLst/>
        </a:prstGeom>
      </xdr:spPr>
    </xdr:pic>
    <xdr:clientData/>
  </xdr:twoCellAnchor>
  <xdr:twoCellAnchor editAs="oneCell">
    <xdr:from>
      <xdr:col>14</xdr:col>
      <xdr:colOff>373380</xdr:colOff>
      <xdr:row>29</xdr:row>
      <xdr:rowOff>182880</xdr:rowOff>
    </xdr:from>
    <xdr:to>
      <xdr:col>34</xdr:col>
      <xdr:colOff>136753</xdr:colOff>
      <xdr:row>73</xdr:row>
      <xdr:rowOff>105981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EE1D43C-7F20-FF7F-5CCD-6CB06CEA6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7060" y="5928360"/>
          <a:ext cx="10736173" cy="8640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25</xdr:row>
      <xdr:rowOff>0</xdr:rowOff>
    </xdr:from>
    <xdr:to>
      <xdr:col>26</xdr:col>
      <xdr:colOff>297834</xdr:colOff>
      <xdr:row>30</xdr:row>
      <xdr:rowOff>57296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858B9A-2D6A-7F7F-6F44-E5FA52DD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2380" y="4953000"/>
          <a:ext cx="4686954" cy="10478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261898</xdr:colOff>
      <xdr:row>32</xdr:row>
      <xdr:rowOff>74919</xdr:rowOff>
    </xdr:from>
    <xdr:to>
      <xdr:col>33</xdr:col>
      <xdr:colOff>426272</xdr:colOff>
      <xdr:row>47</xdr:row>
      <xdr:rowOff>193765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698DED5-6582-7E55-45A0-6679636BC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ear_varies_tractormix.xlsx" TargetMode="External"/><Relationship Id="rId2" Type="http://schemas.openxmlformats.org/officeDocument/2006/relationships/externalLinkPath" Target="file:///C:\Users\LENOVO\PycharmProjects\pythonProjectECD\year_varies_tractormix.xlsx" TargetMode="External"/><Relationship Id="rId1" Type="http://schemas.openxmlformats.org/officeDocument/2006/relationships/externalLinkPath" Target="/Users/LENOVO/PycharmProjects/pythonProjectECD/year_varies_tractorm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fcprice"/>
      <sheetName val="efuelcarbon"/>
      <sheetName val="fcprice"/>
      <sheetName val="remainrate"/>
      <sheetName val="carbontax"/>
      <sheetName val="unittonkmcost"/>
      <sheetName val="stationdistance"/>
      <sheetName val="ch_efficiency"/>
      <sheetName val="ptretire"/>
      <sheetName val="retire"/>
      <sheetName val="yearretire"/>
      <sheetName val="batteryprice"/>
      <sheetName val="yearchargprob"/>
      <sheetName val="subsidy"/>
      <sheetName val="regionsubsid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G2">
            <v>360</v>
          </cell>
          <cell r="N2">
            <v>20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baijiahao.baidu.com/s?id=1824987742867526591&amp;wfr=spider&amp;for=pc" TargetMode="External"/><Relationship Id="rId1" Type="http://schemas.openxmlformats.org/officeDocument/2006/relationships/hyperlink" Target="https://www.yoojia.com/article/9260813027638162849.html" TargetMode="External"/><Relationship Id="rId4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baijiahao.baidu.com/s?id=1770479644905700655&amp;wfr=spider&amp;for=pc" TargetMode="External"/><Relationship Id="rId2" Type="http://schemas.openxmlformats.org/officeDocument/2006/relationships/hyperlink" Target="https://mp.weixin.qq.com/s/E1bbgYfIA9lsFcynclQB2A" TargetMode="External"/><Relationship Id="rId1" Type="http://schemas.openxmlformats.org/officeDocument/2006/relationships/hyperlink" Target="https://mp.weixin.qq.com/s/SvvIzJE9NJeuu0z8W2cWhA" TargetMode="External"/><Relationship Id="rId4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product.360che.com/m274/68514_param.html" TargetMode="External"/><Relationship Id="rId1" Type="http://schemas.openxmlformats.org/officeDocument/2006/relationships/hyperlink" Target="https://baijiahao.baidu.com/s?id=1826952374368254552&amp;wfr=spider&amp;for=pc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lhcc.com/huoyuncx/hezai/dunwei.html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lhcc.com/huoyuncx/hezai/dunwei.html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mp.weixin.qq.com/s/N9j8ZivrC6fOHPPdY-lbVw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AA70-989D-4101-972D-CD54766BF028}">
  <dimension ref="A1:AT44"/>
  <sheetViews>
    <sheetView topLeftCell="F1" zoomScale="70" zoomScaleNormal="70" workbookViewId="0">
      <selection activeCell="AI42" sqref="AI42"/>
    </sheetView>
  </sheetViews>
  <sheetFormatPr defaultRowHeight="15.6"/>
  <cols>
    <col min="4" max="4" width="0" hidden="1" customWidth="1"/>
    <col min="9" max="11" width="8.7265625" customWidth="1"/>
    <col min="14" max="14" width="0" hidden="1" customWidth="1"/>
    <col min="17" max="19" width="0" hidden="1" customWidth="1"/>
    <col min="21" max="22" width="0" hidden="1" customWidth="1"/>
    <col min="24" max="24" width="13.36328125" customWidth="1"/>
  </cols>
  <sheetData>
    <row r="1" spans="1:46">
      <c r="B1" t="s">
        <v>6</v>
      </c>
      <c r="C1" t="s">
        <v>8</v>
      </c>
      <c r="D1" s="20" t="s">
        <v>96</v>
      </c>
      <c r="E1" t="s">
        <v>97</v>
      </c>
      <c r="F1" t="s">
        <v>101</v>
      </c>
      <c r="G1" t="s">
        <v>129</v>
      </c>
      <c r="H1" t="s">
        <v>98</v>
      </c>
      <c r="I1" s="20" t="s">
        <v>128</v>
      </c>
      <c r="J1" s="20" t="s">
        <v>125</v>
      </c>
      <c r="K1" s="20" t="s">
        <v>10</v>
      </c>
      <c r="L1" t="s">
        <v>91</v>
      </c>
      <c r="M1" t="s">
        <v>92</v>
      </c>
      <c r="N1" s="20" t="s">
        <v>11</v>
      </c>
      <c r="O1" t="s">
        <v>9</v>
      </c>
      <c r="P1" t="s">
        <v>7</v>
      </c>
      <c r="Q1" s="20" t="s">
        <v>93</v>
      </c>
      <c r="R1" s="20" t="s">
        <v>94</v>
      </c>
      <c r="S1" s="20" t="s">
        <v>16</v>
      </c>
      <c r="T1" t="s">
        <v>15</v>
      </c>
      <c r="U1" s="20" t="s">
        <v>12</v>
      </c>
      <c r="V1" s="20" t="s">
        <v>13</v>
      </c>
      <c r="X1" s="20"/>
      <c r="Y1" t="s">
        <v>174</v>
      </c>
      <c r="Z1" t="s">
        <v>175</v>
      </c>
      <c r="AA1" t="s">
        <v>176</v>
      </c>
      <c r="AB1" t="s">
        <v>9</v>
      </c>
      <c r="AC1" t="s">
        <v>177</v>
      </c>
      <c r="AD1" t="s">
        <v>178</v>
      </c>
      <c r="AF1" t="s">
        <v>179</v>
      </c>
      <c r="AG1" t="s">
        <v>174</v>
      </c>
      <c r="AH1" t="s">
        <v>175</v>
      </c>
      <c r="AI1" t="s">
        <v>176</v>
      </c>
      <c r="AJ1" t="s">
        <v>9</v>
      </c>
      <c r="AK1" t="s">
        <v>177</v>
      </c>
      <c r="AL1" t="s">
        <v>178</v>
      </c>
    </row>
    <row r="2" spans="1:46">
      <c r="A2">
        <v>2018</v>
      </c>
      <c r="B2">
        <v>1.0933333333333299</v>
      </c>
      <c r="C2" s="38">
        <v>1.56</v>
      </c>
      <c r="D2" s="38">
        <v>1.05</v>
      </c>
      <c r="E2" s="38">
        <v>1.07</v>
      </c>
      <c r="F2" s="38">
        <f>E2</f>
        <v>1.07</v>
      </c>
      <c r="G2" s="38">
        <f>E2</f>
        <v>1.07</v>
      </c>
      <c r="H2" s="38">
        <f>E2</f>
        <v>1.07</v>
      </c>
      <c r="I2" s="38">
        <f>E2</f>
        <v>1.07</v>
      </c>
      <c r="J2" s="38">
        <f>E2</f>
        <v>1.07</v>
      </c>
      <c r="K2">
        <v>1.07</v>
      </c>
      <c r="L2">
        <f>B2</f>
        <v>1.0933333333333299</v>
      </c>
      <c r="M2">
        <f>C2</f>
        <v>1.56</v>
      </c>
      <c r="N2">
        <v>1.63</v>
      </c>
      <c r="O2">
        <v>1.1172500000000001</v>
      </c>
      <c r="P2">
        <v>1.28</v>
      </c>
      <c r="Q2">
        <f t="shared" ref="Q2:R8" si="0">B2</f>
        <v>1.0933333333333299</v>
      </c>
      <c r="R2">
        <f t="shared" si="0"/>
        <v>1.56</v>
      </c>
      <c r="S2">
        <f t="shared" ref="S2:S8" si="1">O2</f>
        <v>1.1172500000000001</v>
      </c>
      <c r="T2">
        <f>O2</f>
        <v>1.1172500000000001</v>
      </c>
      <c r="U2">
        <v>1.35</v>
      </c>
      <c r="V2">
        <v>1.35</v>
      </c>
      <c r="X2">
        <v>2018</v>
      </c>
      <c r="Y2">
        <f>B2*38</f>
        <v>41.546666666666539</v>
      </c>
      <c r="Z2">
        <f>C2*72</f>
        <v>112.32000000000001</v>
      </c>
      <c r="AA2">
        <f>H2*135</f>
        <v>144.45000000000002</v>
      </c>
      <c r="AB2">
        <f>O2*9</f>
        <v>10.055250000000001</v>
      </c>
      <c r="AC2">
        <f>T2*11</f>
        <v>12.289750000000002</v>
      </c>
      <c r="AD2">
        <f>110*P2</f>
        <v>140.80000000000001</v>
      </c>
      <c r="AE2" t="s">
        <v>180</v>
      </c>
      <c r="AF2" t="s">
        <v>183</v>
      </c>
      <c r="AG2">
        <f>Y2*35.8</f>
        <v>1487.3706666666619</v>
      </c>
      <c r="AH2">
        <f>Z2*24</f>
        <v>2695.6800000000003</v>
      </c>
      <c r="AI2">
        <f>AA2*3.6</f>
        <v>520.0200000000001</v>
      </c>
      <c r="AJ2">
        <f>AB2*120</f>
        <v>1206.6300000000001</v>
      </c>
      <c r="AK2">
        <f>AC2*120</f>
        <v>1474.7700000000002</v>
      </c>
      <c r="AL2">
        <f>AD2*15.8</f>
        <v>2224.6400000000003</v>
      </c>
    </row>
    <row r="3" spans="1:46">
      <c r="A3">
        <v>2019</v>
      </c>
      <c r="B3">
        <v>1.08</v>
      </c>
      <c r="C3" s="38">
        <v>1.48</v>
      </c>
      <c r="D3" s="38">
        <v>1.04</v>
      </c>
      <c r="E3" s="38">
        <v>1.06</v>
      </c>
      <c r="F3" s="38">
        <f t="shared" ref="F3:F44" si="2">E3</f>
        <v>1.06</v>
      </c>
      <c r="G3" s="38">
        <f t="shared" ref="G3:G34" si="3">E3</f>
        <v>1.06</v>
      </c>
      <c r="H3" s="38">
        <f t="shared" ref="H3:H34" si="4">E3</f>
        <v>1.06</v>
      </c>
      <c r="I3" s="38">
        <f t="shared" ref="I3:I34" si="5">E3</f>
        <v>1.06</v>
      </c>
      <c r="J3" s="38">
        <f t="shared" ref="J3:J34" si="6">E3</f>
        <v>1.06</v>
      </c>
      <c r="K3">
        <v>1.06</v>
      </c>
      <c r="L3">
        <f t="shared" ref="L3:L8" si="7">B3</f>
        <v>1.08</v>
      </c>
      <c r="M3">
        <f t="shared" ref="M3:M8" si="8">C3</f>
        <v>1.48</v>
      </c>
      <c r="N3">
        <v>1.54</v>
      </c>
      <c r="O3">
        <v>1.1005</v>
      </c>
      <c r="P3">
        <v>1.24</v>
      </c>
      <c r="Q3">
        <f t="shared" si="0"/>
        <v>1.08</v>
      </c>
      <c r="R3">
        <f t="shared" si="0"/>
        <v>1.48</v>
      </c>
      <c r="S3">
        <f t="shared" si="1"/>
        <v>1.1005</v>
      </c>
      <c r="T3">
        <f t="shared" ref="T3:T44" si="9">O3</f>
        <v>1.1005</v>
      </c>
      <c r="U3">
        <v>1.3</v>
      </c>
      <c r="V3">
        <v>1.3</v>
      </c>
      <c r="X3">
        <v>2019</v>
      </c>
      <c r="Y3">
        <f t="shared" ref="Y3:Y29" si="10">B3*38</f>
        <v>41.040000000000006</v>
      </c>
      <c r="Z3">
        <f t="shared" ref="Z3:Z29" si="11">C3*72</f>
        <v>106.56</v>
      </c>
      <c r="AA3">
        <f t="shared" ref="AA3:AA29" si="12">H3*135</f>
        <v>143.1</v>
      </c>
      <c r="AB3">
        <f t="shared" ref="AB3:AB29" si="13">O3*9</f>
        <v>9.9045000000000005</v>
      </c>
      <c r="AC3">
        <f t="shared" ref="AC3:AC29" si="14">T3*11</f>
        <v>12.105500000000001</v>
      </c>
      <c r="AD3">
        <f t="shared" ref="AD3:AD29" si="15">110*P3</f>
        <v>136.4</v>
      </c>
      <c r="AE3" t="s">
        <v>182</v>
      </c>
      <c r="AF3" s="37" t="s">
        <v>181</v>
      </c>
      <c r="AG3">
        <f t="shared" ref="AG3:AG29" si="16">Y3*35.8</f>
        <v>1469.2320000000002</v>
      </c>
      <c r="AH3">
        <f t="shared" ref="AH3:AH29" si="17">Z3*24</f>
        <v>2557.44</v>
      </c>
      <c r="AI3">
        <f t="shared" ref="AI3:AI29" si="18">AA3*3.6</f>
        <v>515.16</v>
      </c>
      <c r="AJ3">
        <f t="shared" ref="AJ3:AJ29" si="19">AB3*120</f>
        <v>1188.54</v>
      </c>
      <c r="AK3">
        <f t="shared" ref="AK3:AK29" si="20">AC3*120</f>
        <v>1452.66</v>
      </c>
      <c r="AL3">
        <f t="shared" ref="AL3:AL29" si="21">AD3*15.8</f>
        <v>2155.1200000000003</v>
      </c>
    </row>
    <row r="4" spans="1:46">
      <c r="A4">
        <v>2020</v>
      </c>
      <c r="B4">
        <v>1.06666666666667</v>
      </c>
      <c r="C4" s="38">
        <v>1.4</v>
      </c>
      <c r="D4" s="38">
        <v>1.03</v>
      </c>
      <c r="E4" s="38">
        <v>1.05</v>
      </c>
      <c r="F4" s="38">
        <f t="shared" si="2"/>
        <v>1.05</v>
      </c>
      <c r="G4" s="38">
        <f t="shared" si="3"/>
        <v>1.05</v>
      </c>
      <c r="H4" s="38">
        <f t="shared" si="4"/>
        <v>1.05</v>
      </c>
      <c r="I4" s="38">
        <f t="shared" si="5"/>
        <v>1.05</v>
      </c>
      <c r="J4" s="38">
        <f t="shared" si="6"/>
        <v>1.05</v>
      </c>
      <c r="K4">
        <v>1.05</v>
      </c>
      <c r="L4">
        <f t="shared" si="7"/>
        <v>1.06666666666667</v>
      </c>
      <c r="M4">
        <f t="shared" si="8"/>
        <v>1.4</v>
      </c>
      <c r="N4">
        <v>1.45</v>
      </c>
      <c r="O4">
        <v>1.08375</v>
      </c>
      <c r="P4">
        <v>1.2</v>
      </c>
      <c r="Q4">
        <f t="shared" si="0"/>
        <v>1.06666666666667</v>
      </c>
      <c r="R4">
        <f t="shared" si="0"/>
        <v>1.4</v>
      </c>
      <c r="S4">
        <f t="shared" si="1"/>
        <v>1.08375</v>
      </c>
      <c r="T4">
        <f t="shared" si="9"/>
        <v>1.08375</v>
      </c>
      <c r="U4">
        <v>1.25</v>
      </c>
      <c r="V4">
        <v>1.25</v>
      </c>
      <c r="X4">
        <v>2020</v>
      </c>
      <c r="Y4">
        <f t="shared" si="10"/>
        <v>40.533333333333459</v>
      </c>
      <c r="Z4">
        <f t="shared" si="11"/>
        <v>100.8</v>
      </c>
      <c r="AA4">
        <f t="shared" si="12"/>
        <v>141.75</v>
      </c>
      <c r="AB4">
        <f t="shared" si="13"/>
        <v>9.7537500000000001</v>
      </c>
      <c r="AC4">
        <f t="shared" si="14"/>
        <v>11.921250000000001</v>
      </c>
      <c r="AD4">
        <f t="shared" si="15"/>
        <v>132</v>
      </c>
      <c r="AE4" t="s">
        <v>141</v>
      </c>
      <c r="AF4" t="s">
        <v>184</v>
      </c>
      <c r="AG4">
        <f t="shared" si="16"/>
        <v>1451.0933333333378</v>
      </c>
      <c r="AH4">
        <f t="shared" si="17"/>
        <v>2419.1999999999998</v>
      </c>
      <c r="AI4">
        <f t="shared" si="18"/>
        <v>510.3</v>
      </c>
      <c r="AJ4">
        <f t="shared" si="19"/>
        <v>1170.45</v>
      </c>
      <c r="AK4">
        <f t="shared" si="20"/>
        <v>1430.5500000000002</v>
      </c>
      <c r="AL4">
        <f t="shared" si="21"/>
        <v>2085.6</v>
      </c>
    </row>
    <row r="5" spans="1:46">
      <c r="A5">
        <v>2021</v>
      </c>
      <c r="B5">
        <v>1.0533333333333299</v>
      </c>
      <c r="C5" s="38">
        <v>1.32</v>
      </c>
      <c r="D5" s="38">
        <v>1.02</v>
      </c>
      <c r="E5" s="38">
        <v>1.04</v>
      </c>
      <c r="F5" s="38">
        <f t="shared" si="2"/>
        <v>1.04</v>
      </c>
      <c r="G5" s="38">
        <f t="shared" si="3"/>
        <v>1.04</v>
      </c>
      <c r="H5" s="38">
        <f t="shared" si="4"/>
        <v>1.04</v>
      </c>
      <c r="I5" s="38">
        <f t="shared" si="5"/>
        <v>1.04</v>
      </c>
      <c r="J5" s="38">
        <f t="shared" si="6"/>
        <v>1.04</v>
      </c>
      <c r="K5">
        <v>1.04</v>
      </c>
      <c r="L5">
        <f t="shared" si="7"/>
        <v>1.0533333333333299</v>
      </c>
      <c r="M5">
        <f t="shared" si="8"/>
        <v>1.32</v>
      </c>
      <c r="N5">
        <v>1.36</v>
      </c>
      <c r="O5">
        <v>1.0669999999999999</v>
      </c>
      <c r="P5">
        <v>1.1599999999999999</v>
      </c>
      <c r="Q5">
        <f t="shared" si="0"/>
        <v>1.0533333333333299</v>
      </c>
      <c r="R5">
        <f t="shared" si="0"/>
        <v>1.32</v>
      </c>
      <c r="S5">
        <f t="shared" si="1"/>
        <v>1.0669999999999999</v>
      </c>
      <c r="T5">
        <f t="shared" si="9"/>
        <v>1.0669999999999999</v>
      </c>
      <c r="U5">
        <v>1.2</v>
      </c>
      <c r="V5">
        <v>1.2</v>
      </c>
      <c r="X5">
        <v>2021</v>
      </c>
      <c r="Y5">
        <f t="shared" si="10"/>
        <v>40.026666666666536</v>
      </c>
      <c r="Z5">
        <f t="shared" si="11"/>
        <v>95.04</v>
      </c>
      <c r="AA5">
        <f t="shared" si="12"/>
        <v>140.4</v>
      </c>
      <c r="AB5">
        <f t="shared" si="13"/>
        <v>9.6029999999999998</v>
      </c>
      <c r="AC5">
        <f t="shared" si="14"/>
        <v>11.737</v>
      </c>
      <c r="AD5">
        <f t="shared" si="15"/>
        <v>127.6</v>
      </c>
      <c r="AE5" t="s">
        <v>176</v>
      </c>
      <c r="AF5" t="s">
        <v>185</v>
      </c>
      <c r="AG5">
        <f t="shared" si="16"/>
        <v>1432.954666666662</v>
      </c>
      <c r="AH5">
        <f t="shared" si="17"/>
        <v>2280.96</v>
      </c>
      <c r="AI5">
        <f t="shared" si="18"/>
        <v>505.44000000000005</v>
      </c>
      <c r="AJ5">
        <f t="shared" si="19"/>
        <v>1152.3599999999999</v>
      </c>
      <c r="AK5">
        <f t="shared" si="20"/>
        <v>1408.44</v>
      </c>
      <c r="AL5">
        <f t="shared" si="21"/>
        <v>2016.08</v>
      </c>
    </row>
    <row r="6" spans="1:46">
      <c r="A6">
        <v>2022</v>
      </c>
      <c r="B6">
        <v>1.04</v>
      </c>
      <c r="C6" s="38">
        <v>1.24</v>
      </c>
      <c r="D6" s="38">
        <v>1.01</v>
      </c>
      <c r="E6" s="38">
        <v>1.03</v>
      </c>
      <c r="F6" s="38">
        <f t="shared" si="2"/>
        <v>1.03</v>
      </c>
      <c r="G6" s="38">
        <f t="shared" si="3"/>
        <v>1.03</v>
      </c>
      <c r="H6" s="38">
        <f t="shared" si="4"/>
        <v>1.03</v>
      </c>
      <c r="I6" s="38">
        <f t="shared" si="5"/>
        <v>1.03</v>
      </c>
      <c r="J6" s="38">
        <f t="shared" si="6"/>
        <v>1.03</v>
      </c>
      <c r="K6">
        <v>1.03</v>
      </c>
      <c r="L6">
        <f t="shared" si="7"/>
        <v>1.04</v>
      </c>
      <c r="M6">
        <f t="shared" si="8"/>
        <v>1.24</v>
      </c>
      <c r="N6">
        <v>1.27</v>
      </c>
      <c r="O6">
        <v>1.0502499999999999</v>
      </c>
      <c r="P6">
        <v>1.1200000000000001</v>
      </c>
      <c r="Q6">
        <f t="shared" si="0"/>
        <v>1.04</v>
      </c>
      <c r="R6">
        <f t="shared" si="0"/>
        <v>1.24</v>
      </c>
      <c r="S6">
        <f t="shared" si="1"/>
        <v>1.0502499999999999</v>
      </c>
      <c r="T6">
        <f t="shared" si="9"/>
        <v>1.0502499999999999</v>
      </c>
      <c r="U6">
        <v>1.1499999999999999</v>
      </c>
      <c r="V6">
        <v>1.1499999999999999</v>
      </c>
      <c r="X6">
        <v>2022</v>
      </c>
      <c r="Y6">
        <f t="shared" si="10"/>
        <v>39.520000000000003</v>
      </c>
      <c r="Z6">
        <f t="shared" si="11"/>
        <v>89.28</v>
      </c>
      <c r="AA6">
        <f t="shared" si="12"/>
        <v>139.05000000000001</v>
      </c>
      <c r="AB6">
        <f t="shared" si="13"/>
        <v>9.4522499999999994</v>
      </c>
      <c r="AC6">
        <f t="shared" si="14"/>
        <v>11.55275</v>
      </c>
      <c r="AD6">
        <f t="shared" si="15"/>
        <v>123.20000000000002</v>
      </c>
      <c r="AE6" t="s">
        <v>9</v>
      </c>
      <c r="AF6" t="s">
        <v>186</v>
      </c>
      <c r="AG6">
        <f t="shared" si="16"/>
        <v>1414.816</v>
      </c>
      <c r="AH6">
        <f t="shared" si="17"/>
        <v>2142.7200000000003</v>
      </c>
      <c r="AI6">
        <f t="shared" si="18"/>
        <v>500.58000000000004</v>
      </c>
      <c r="AJ6">
        <f t="shared" si="19"/>
        <v>1134.27</v>
      </c>
      <c r="AK6">
        <f t="shared" si="20"/>
        <v>1386.33</v>
      </c>
      <c r="AL6">
        <f t="shared" si="21"/>
        <v>1946.5600000000004</v>
      </c>
    </row>
    <row r="7" spans="1:46">
      <c r="A7">
        <v>2023</v>
      </c>
      <c r="B7">
        <v>1.0266666666666699</v>
      </c>
      <c r="C7" s="38">
        <v>1.1599999999999999</v>
      </c>
      <c r="D7" s="38">
        <v>1</v>
      </c>
      <c r="E7" s="38">
        <v>1.02</v>
      </c>
      <c r="F7" s="38">
        <f t="shared" si="2"/>
        <v>1.02</v>
      </c>
      <c r="G7" s="38">
        <f t="shared" si="3"/>
        <v>1.02</v>
      </c>
      <c r="H7" s="38">
        <f t="shared" si="4"/>
        <v>1.02</v>
      </c>
      <c r="I7" s="38">
        <f t="shared" si="5"/>
        <v>1.02</v>
      </c>
      <c r="J7" s="38">
        <f t="shared" si="6"/>
        <v>1.02</v>
      </c>
      <c r="K7">
        <v>1.02</v>
      </c>
      <c r="L7">
        <f t="shared" si="7"/>
        <v>1.0266666666666699</v>
      </c>
      <c r="M7">
        <f t="shared" si="8"/>
        <v>1.1599999999999999</v>
      </c>
      <c r="N7">
        <v>1.18</v>
      </c>
      <c r="O7">
        <v>1.0334999999999999</v>
      </c>
      <c r="P7">
        <v>1.08</v>
      </c>
      <c r="Q7">
        <f t="shared" si="0"/>
        <v>1.0266666666666699</v>
      </c>
      <c r="R7">
        <f t="shared" si="0"/>
        <v>1.1599999999999999</v>
      </c>
      <c r="S7">
        <f t="shared" si="1"/>
        <v>1.0334999999999999</v>
      </c>
      <c r="T7">
        <f t="shared" si="9"/>
        <v>1.0334999999999999</v>
      </c>
      <c r="U7">
        <v>1.1000000000000001</v>
      </c>
      <c r="V7">
        <v>1.1000000000000001</v>
      </c>
      <c r="X7">
        <v>2023</v>
      </c>
      <c r="Y7">
        <f t="shared" si="10"/>
        <v>39.013333333333456</v>
      </c>
      <c r="Z7">
        <f t="shared" si="11"/>
        <v>83.52</v>
      </c>
      <c r="AA7">
        <f t="shared" si="12"/>
        <v>137.69999999999999</v>
      </c>
      <c r="AB7">
        <f t="shared" si="13"/>
        <v>9.301499999999999</v>
      </c>
      <c r="AC7">
        <f t="shared" si="14"/>
        <v>11.368499999999999</v>
      </c>
      <c r="AD7">
        <f t="shared" si="15"/>
        <v>118.80000000000001</v>
      </c>
      <c r="AE7" t="s">
        <v>177</v>
      </c>
      <c r="AG7">
        <f t="shared" si="16"/>
        <v>1396.6773333333376</v>
      </c>
      <c r="AH7">
        <f t="shared" si="17"/>
        <v>2004.48</v>
      </c>
      <c r="AI7">
        <f t="shared" si="18"/>
        <v>495.71999999999997</v>
      </c>
      <c r="AJ7">
        <f t="shared" si="19"/>
        <v>1116.1799999999998</v>
      </c>
      <c r="AK7">
        <f t="shared" si="20"/>
        <v>1364.2199999999998</v>
      </c>
      <c r="AL7">
        <f t="shared" si="21"/>
        <v>1877.0400000000002</v>
      </c>
    </row>
    <row r="8" spans="1:46">
      <c r="A8">
        <v>2024</v>
      </c>
      <c r="B8">
        <v>1.0133333333333301</v>
      </c>
      <c r="C8" s="38">
        <v>1.08</v>
      </c>
      <c r="D8" s="38">
        <v>0.98499999999999999</v>
      </c>
      <c r="E8" s="38">
        <v>1.01</v>
      </c>
      <c r="F8" s="38">
        <f t="shared" si="2"/>
        <v>1.01</v>
      </c>
      <c r="G8" s="38">
        <f t="shared" si="3"/>
        <v>1.01</v>
      </c>
      <c r="H8" s="38">
        <f t="shared" si="4"/>
        <v>1.01</v>
      </c>
      <c r="I8" s="38">
        <f t="shared" si="5"/>
        <v>1.01</v>
      </c>
      <c r="J8" s="38">
        <f t="shared" si="6"/>
        <v>1.01</v>
      </c>
      <c r="K8">
        <v>1.01</v>
      </c>
      <c r="L8">
        <f t="shared" si="7"/>
        <v>1.0133333333333301</v>
      </c>
      <c r="M8">
        <f t="shared" si="8"/>
        <v>1.08</v>
      </c>
      <c r="N8">
        <v>1.0900000000000001</v>
      </c>
      <c r="O8">
        <v>1.01675</v>
      </c>
      <c r="P8">
        <v>1.04</v>
      </c>
      <c r="Q8">
        <f t="shared" si="0"/>
        <v>1.0133333333333301</v>
      </c>
      <c r="R8">
        <f t="shared" si="0"/>
        <v>1.08</v>
      </c>
      <c r="S8">
        <f t="shared" si="1"/>
        <v>1.01675</v>
      </c>
      <c r="T8">
        <f t="shared" si="9"/>
        <v>1.01675</v>
      </c>
      <c r="U8">
        <v>1.05</v>
      </c>
      <c r="V8">
        <v>1.05</v>
      </c>
      <c r="X8">
        <v>2024</v>
      </c>
      <c r="Y8">
        <f t="shared" si="10"/>
        <v>38.506666666666547</v>
      </c>
      <c r="Z8">
        <f t="shared" si="11"/>
        <v>77.760000000000005</v>
      </c>
      <c r="AA8">
        <f t="shared" si="12"/>
        <v>136.35</v>
      </c>
      <c r="AB8">
        <f t="shared" si="13"/>
        <v>9.1507500000000004</v>
      </c>
      <c r="AC8">
        <f t="shared" si="14"/>
        <v>11.18425</v>
      </c>
      <c r="AD8">
        <f t="shared" si="15"/>
        <v>114.4</v>
      </c>
      <c r="AE8" t="s">
        <v>178</v>
      </c>
      <c r="AF8" t="s">
        <v>187</v>
      </c>
      <c r="AG8">
        <f t="shared" si="16"/>
        <v>1378.5386666666623</v>
      </c>
      <c r="AH8">
        <f t="shared" si="17"/>
        <v>1866.2400000000002</v>
      </c>
      <c r="AI8">
        <f t="shared" si="18"/>
        <v>490.86</v>
      </c>
      <c r="AJ8">
        <f t="shared" si="19"/>
        <v>1098.0900000000001</v>
      </c>
      <c r="AK8">
        <f t="shared" si="20"/>
        <v>1342.1100000000001</v>
      </c>
      <c r="AL8">
        <f t="shared" si="21"/>
        <v>1807.5200000000002</v>
      </c>
    </row>
    <row r="9" spans="1:46">
      <c r="A9">
        <v>2025</v>
      </c>
      <c r="B9">
        <v>1</v>
      </c>
      <c r="C9" s="38">
        <v>1</v>
      </c>
      <c r="D9" s="38">
        <v>1</v>
      </c>
      <c r="E9" s="38">
        <v>1</v>
      </c>
      <c r="F9" s="38">
        <f t="shared" si="2"/>
        <v>1</v>
      </c>
      <c r="G9" s="38">
        <f t="shared" si="3"/>
        <v>1</v>
      </c>
      <c r="H9" s="38">
        <f t="shared" si="4"/>
        <v>1</v>
      </c>
      <c r="I9" s="38">
        <f t="shared" si="5"/>
        <v>1</v>
      </c>
      <c r="J9" s="38">
        <f t="shared" si="6"/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f t="shared" si="9"/>
        <v>1</v>
      </c>
      <c r="U9">
        <v>1</v>
      </c>
      <c r="V9">
        <v>1</v>
      </c>
      <c r="X9">
        <v>2025</v>
      </c>
      <c r="Y9">
        <f t="shared" si="10"/>
        <v>38</v>
      </c>
      <c r="Z9">
        <f t="shared" si="11"/>
        <v>72</v>
      </c>
      <c r="AA9">
        <f t="shared" si="12"/>
        <v>135</v>
      </c>
      <c r="AB9">
        <f t="shared" si="13"/>
        <v>9</v>
      </c>
      <c r="AC9">
        <f t="shared" si="14"/>
        <v>11</v>
      </c>
      <c r="AD9">
        <f t="shared" si="15"/>
        <v>110</v>
      </c>
      <c r="AG9">
        <f t="shared" si="16"/>
        <v>1360.3999999999999</v>
      </c>
      <c r="AH9">
        <f t="shared" si="17"/>
        <v>1728</v>
      </c>
      <c r="AI9">
        <f t="shared" si="18"/>
        <v>486</v>
      </c>
      <c r="AJ9">
        <f t="shared" si="19"/>
        <v>1080</v>
      </c>
      <c r="AK9">
        <f t="shared" si="20"/>
        <v>1320</v>
      </c>
      <c r="AL9">
        <f t="shared" si="21"/>
        <v>1738</v>
      </c>
      <c r="AN9" s="40">
        <v>1</v>
      </c>
      <c r="AO9" s="16">
        <v>1</v>
      </c>
      <c r="AP9">
        <v>1</v>
      </c>
      <c r="AR9">
        <f>AN9*72</f>
        <v>72</v>
      </c>
      <c r="AS9">
        <f>AO9*72</f>
        <v>72</v>
      </c>
      <c r="AT9">
        <f>AP9*72</f>
        <v>72</v>
      </c>
    </row>
    <row r="10" spans="1:46">
      <c r="A10">
        <v>2026</v>
      </c>
      <c r="B10">
        <v>0.99</v>
      </c>
      <c r="C10" s="38">
        <v>0.99</v>
      </c>
      <c r="D10" s="38">
        <v>0.99</v>
      </c>
      <c r="E10" s="38">
        <v>0.99333333333333329</v>
      </c>
      <c r="F10" s="38">
        <f t="shared" si="2"/>
        <v>0.99333333333333329</v>
      </c>
      <c r="G10" s="38">
        <f t="shared" si="3"/>
        <v>0.99333333333333329</v>
      </c>
      <c r="H10" s="38">
        <f t="shared" si="4"/>
        <v>0.99333333333333329</v>
      </c>
      <c r="I10" s="38">
        <f t="shared" si="5"/>
        <v>0.99333333333333329</v>
      </c>
      <c r="J10" s="38">
        <f t="shared" si="6"/>
        <v>0.99333333333333329</v>
      </c>
      <c r="K10">
        <v>0.99</v>
      </c>
      <c r="L10">
        <v>0.99</v>
      </c>
      <c r="M10">
        <v>0.99</v>
      </c>
      <c r="N10">
        <v>0.99</v>
      </c>
      <c r="O10">
        <v>0.99</v>
      </c>
      <c r="P10">
        <v>0.99</v>
      </c>
      <c r="Q10">
        <v>0.99</v>
      </c>
      <c r="R10">
        <v>0.99</v>
      </c>
      <c r="S10">
        <v>0.99</v>
      </c>
      <c r="T10">
        <f t="shared" si="9"/>
        <v>0.99</v>
      </c>
      <c r="U10">
        <v>1</v>
      </c>
      <c r="V10">
        <v>1</v>
      </c>
      <c r="X10">
        <v>2026</v>
      </c>
      <c r="Y10">
        <f t="shared" si="10"/>
        <v>37.619999999999997</v>
      </c>
      <c r="Z10">
        <f t="shared" si="11"/>
        <v>71.28</v>
      </c>
      <c r="AA10">
        <f t="shared" si="12"/>
        <v>134.1</v>
      </c>
      <c r="AB10">
        <f t="shared" si="13"/>
        <v>8.91</v>
      </c>
      <c r="AC10">
        <f t="shared" si="14"/>
        <v>10.89</v>
      </c>
      <c r="AD10">
        <f t="shared" si="15"/>
        <v>108.9</v>
      </c>
      <c r="AG10">
        <f t="shared" si="16"/>
        <v>1346.7959999999998</v>
      </c>
      <c r="AH10">
        <f t="shared" si="17"/>
        <v>1710.72</v>
      </c>
      <c r="AI10">
        <f t="shared" si="18"/>
        <v>482.76</v>
      </c>
      <c r="AJ10">
        <f t="shared" si="19"/>
        <v>1069.2</v>
      </c>
      <c r="AK10">
        <f t="shared" si="20"/>
        <v>1306.8000000000002</v>
      </c>
      <c r="AL10">
        <f t="shared" si="21"/>
        <v>1720.6200000000001</v>
      </c>
      <c r="AN10" s="40">
        <v>0.99</v>
      </c>
      <c r="AO10" s="16">
        <v>0.99142857142857144</v>
      </c>
      <c r="AP10">
        <v>0.98857142857142855</v>
      </c>
      <c r="AR10">
        <f t="shared" ref="AR10:AR44" si="22">AN10*72</f>
        <v>71.28</v>
      </c>
      <c r="AS10">
        <f t="shared" ref="AS10:AS44" si="23">AO10*72</f>
        <v>71.382857142857148</v>
      </c>
      <c r="AT10">
        <f t="shared" ref="AT10:AT44" si="24">AP10*72</f>
        <v>71.177142857142854</v>
      </c>
    </row>
    <row r="11" spans="1:46">
      <c r="A11">
        <v>2027</v>
      </c>
      <c r="B11">
        <v>0.98</v>
      </c>
      <c r="C11" s="38">
        <v>0.98</v>
      </c>
      <c r="D11" s="38">
        <v>0.98</v>
      </c>
      <c r="E11" s="38">
        <v>0.98666666666666669</v>
      </c>
      <c r="F11" s="38">
        <f t="shared" si="2"/>
        <v>0.98666666666666669</v>
      </c>
      <c r="G11" s="38">
        <f t="shared" si="3"/>
        <v>0.98666666666666669</v>
      </c>
      <c r="H11" s="38">
        <f t="shared" si="4"/>
        <v>0.98666666666666669</v>
      </c>
      <c r="I11" s="38">
        <f t="shared" si="5"/>
        <v>0.98666666666666669</v>
      </c>
      <c r="J11" s="38">
        <f t="shared" si="6"/>
        <v>0.98666666666666669</v>
      </c>
      <c r="K11">
        <v>0.98</v>
      </c>
      <c r="L11">
        <v>0.98</v>
      </c>
      <c r="M11">
        <v>0.98</v>
      </c>
      <c r="N11">
        <v>0.98</v>
      </c>
      <c r="O11">
        <v>0.98</v>
      </c>
      <c r="P11">
        <v>0.98</v>
      </c>
      <c r="Q11">
        <v>0.98</v>
      </c>
      <c r="R11">
        <v>0.98</v>
      </c>
      <c r="S11">
        <v>0.98</v>
      </c>
      <c r="T11">
        <f t="shared" si="9"/>
        <v>0.98</v>
      </c>
      <c r="U11">
        <v>1</v>
      </c>
      <c r="V11">
        <v>1</v>
      </c>
      <c r="X11">
        <v>2027</v>
      </c>
      <c r="Y11">
        <f t="shared" si="10"/>
        <v>37.24</v>
      </c>
      <c r="Z11">
        <f t="shared" si="11"/>
        <v>70.56</v>
      </c>
      <c r="AA11">
        <f t="shared" si="12"/>
        <v>133.20000000000002</v>
      </c>
      <c r="AB11">
        <f t="shared" si="13"/>
        <v>8.82</v>
      </c>
      <c r="AC11">
        <f t="shared" si="14"/>
        <v>10.78</v>
      </c>
      <c r="AD11">
        <f t="shared" si="15"/>
        <v>107.8</v>
      </c>
      <c r="AG11">
        <f t="shared" si="16"/>
        <v>1333.192</v>
      </c>
      <c r="AH11">
        <f t="shared" si="17"/>
        <v>1693.44</v>
      </c>
      <c r="AI11">
        <f t="shared" si="18"/>
        <v>479.5200000000001</v>
      </c>
      <c r="AJ11">
        <f t="shared" si="19"/>
        <v>1058.4000000000001</v>
      </c>
      <c r="AK11">
        <f t="shared" si="20"/>
        <v>1293.5999999999999</v>
      </c>
      <c r="AL11">
        <f t="shared" si="21"/>
        <v>1703.24</v>
      </c>
      <c r="AN11" s="40">
        <v>0.98</v>
      </c>
      <c r="AO11" s="16">
        <v>0.98285714285714287</v>
      </c>
      <c r="AP11">
        <v>0.9771428571428572</v>
      </c>
      <c r="AR11">
        <f t="shared" si="22"/>
        <v>70.56</v>
      </c>
      <c r="AS11">
        <f t="shared" si="23"/>
        <v>70.765714285714282</v>
      </c>
      <c r="AT11">
        <f t="shared" si="24"/>
        <v>70.354285714285723</v>
      </c>
    </row>
    <row r="12" spans="1:46">
      <c r="A12">
        <v>2028</v>
      </c>
      <c r="B12">
        <v>0.97</v>
      </c>
      <c r="C12" s="38">
        <v>0.97</v>
      </c>
      <c r="D12" s="38">
        <v>0.97</v>
      </c>
      <c r="E12" s="38">
        <v>0.98</v>
      </c>
      <c r="F12" s="38">
        <f t="shared" si="2"/>
        <v>0.98</v>
      </c>
      <c r="G12" s="38">
        <f t="shared" si="3"/>
        <v>0.98</v>
      </c>
      <c r="H12" s="38">
        <f t="shared" si="4"/>
        <v>0.98</v>
      </c>
      <c r="I12" s="38">
        <f t="shared" si="5"/>
        <v>0.98</v>
      </c>
      <c r="J12" s="38">
        <f t="shared" si="6"/>
        <v>0.98</v>
      </c>
      <c r="K12">
        <v>0.97</v>
      </c>
      <c r="L12">
        <v>0.97</v>
      </c>
      <c r="M12">
        <v>0.97</v>
      </c>
      <c r="N12">
        <v>0.97</v>
      </c>
      <c r="O12">
        <v>0.97</v>
      </c>
      <c r="P12">
        <v>0.97</v>
      </c>
      <c r="Q12">
        <v>0.97</v>
      </c>
      <c r="R12">
        <v>0.97</v>
      </c>
      <c r="S12">
        <v>0.97</v>
      </c>
      <c r="T12">
        <f t="shared" si="9"/>
        <v>0.97</v>
      </c>
      <c r="U12">
        <v>1</v>
      </c>
      <c r="V12">
        <v>1</v>
      </c>
      <c r="X12">
        <v>2028</v>
      </c>
      <c r="Y12">
        <f t="shared" si="10"/>
        <v>36.86</v>
      </c>
      <c r="Z12">
        <f t="shared" si="11"/>
        <v>69.84</v>
      </c>
      <c r="AA12">
        <f t="shared" si="12"/>
        <v>132.30000000000001</v>
      </c>
      <c r="AB12">
        <f t="shared" si="13"/>
        <v>8.73</v>
      </c>
      <c r="AC12">
        <f t="shared" si="14"/>
        <v>10.67</v>
      </c>
      <c r="AD12">
        <f t="shared" si="15"/>
        <v>106.7</v>
      </c>
      <c r="AG12">
        <f t="shared" si="16"/>
        <v>1319.588</v>
      </c>
      <c r="AH12">
        <f t="shared" si="17"/>
        <v>1676.16</v>
      </c>
      <c r="AI12">
        <f t="shared" si="18"/>
        <v>476.28000000000003</v>
      </c>
      <c r="AJ12">
        <f t="shared" si="19"/>
        <v>1047.6000000000001</v>
      </c>
      <c r="AK12">
        <f t="shared" si="20"/>
        <v>1280.4000000000001</v>
      </c>
      <c r="AL12">
        <f t="shared" si="21"/>
        <v>1685.8600000000001</v>
      </c>
      <c r="AN12" s="40">
        <v>0.97</v>
      </c>
      <c r="AO12" s="16">
        <v>0.97428571428571431</v>
      </c>
      <c r="AP12">
        <v>0.96571428571428575</v>
      </c>
      <c r="AR12">
        <f t="shared" si="22"/>
        <v>69.84</v>
      </c>
      <c r="AS12">
        <f t="shared" si="23"/>
        <v>70.148571428571429</v>
      </c>
      <c r="AT12">
        <f t="shared" si="24"/>
        <v>69.531428571428577</v>
      </c>
    </row>
    <row r="13" spans="1:46" ht="16.2" customHeight="1">
      <c r="A13">
        <v>2029</v>
      </c>
      <c r="B13">
        <v>0.96</v>
      </c>
      <c r="C13" s="38">
        <v>0.96</v>
      </c>
      <c r="D13" s="38">
        <v>0.96</v>
      </c>
      <c r="E13" s="38">
        <v>0.97333333333333327</v>
      </c>
      <c r="F13" s="38">
        <f t="shared" si="2"/>
        <v>0.97333333333333327</v>
      </c>
      <c r="G13" s="38">
        <f t="shared" si="3"/>
        <v>0.97333333333333327</v>
      </c>
      <c r="H13" s="38">
        <f t="shared" si="4"/>
        <v>0.97333333333333327</v>
      </c>
      <c r="I13" s="38">
        <f t="shared" si="5"/>
        <v>0.97333333333333327</v>
      </c>
      <c r="J13" s="38">
        <f t="shared" si="6"/>
        <v>0.97333333333333327</v>
      </c>
      <c r="K13">
        <v>0.96</v>
      </c>
      <c r="L13">
        <v>0.96</v>
      </c>
      <c r="M13">
        <v>0.96</v>
      </c>
      <c r="N13">
        <v>0.96</v>
      </c>
      <c r="O13">
        <v>0.96</v>
      </c>
      <c r="P13">
        <v>0.96</v>
      </c>
      <c r="Q13">
        <v>0.96</v>
      </c>
      <c r="R13">
        <v>0.96</v>
      </c>
      <c r="S13">
        <v>0.96</v>
      </c>
      <c r="T13">
        <f t="shared" si="9"/>
        <v>0.96</v>
      </c>
      <c r="U13">
        <v>1</v>
      </c>
      <c r="V13">
        <v>1</v>
      </c>
      <c r="X13">
        <v>2029</v>
      </c>
      <c r="Y13">
        <f t="shared" si="10"/>
        <v>36.479999999999997</v>
      </c>
      <c r="Z13">
        <f t="shared" si="11"/>
        <v>69.12</v>
      </c>
      <c r="AA13">
        <f t="shared" si="12"/>
        <v>131.4</v>
      </c>
      <c r="AB13">
        <f t="shared" si="13"/>
        <v>8.64</v>
      </c>
      <c r="AC13">
        <f t="shared" si="14"/>
        <v>10.559999999999999</v>
      </c>
      <c r="AD13">
        <f t="shared" si="15"/>
        <v>105.6</v>
      </c>
      <c r="AG13">
        <f t="shared" si="16"/>
        <v>1305.9839999999997</v>
      </c>
      <c r="AH13">
        <f t="shared" si="17"/>
        <v>1658.88</v>
      </c>
      <c r="AI13">
        <f t="shared" si="18"/>
        <v>473.04</v>
      </c>
      <c r="AJ13">
        <f t="shared" si="19"/>
        <v>1036.8000000000002</v>
      </c>
      <c r="AK13">
        <f t="shared" si="20"/>
        <v>1267.1999999999998</v>
      </c>
      <c r="AL13">
        <f t="shared" si="21"/>
        <v>1668.48</v>
      </c>
      <c r="AN13" s="40">
        <v>0.96</v>
      </c>
      <c r="AO13" s="16">
        <v>0.96571428571428575</v>
      </c>
      <c r="AP13">
        <v>0.9542857142857144</v>
      </c>
      <c r="AR13">
        <f t="shared" si="22"/>
        <v>69.12</v>
      </c>
      <c r="AS13">
        <f t="shared" si="23"/>
        <v>69.531428571428577</v>
      </c>
      <c r="AT13">
        <f t="shared" si="24"/>
        <v>68.708571428571432</v>
      </c>
    </row>
    <row r="14" spans="1:46" s="18" customFormat="1">
      <c r="A14" s="18">
        <v>2030</v>
      </c>
      <c r="B14" s="18">
        <v>0.95</v>
      </c>
      <c r="C14" s="39">
        <v>0.95</v>
      </c>
      <c r="D14" s="39">
        <v>0.95</v>
      </c>
      <c r="E14" s="38">
        <v>0.96666666666666667</v>
      </c>
      <c r="F14" s="38">
        <f t="shared" si="2"/>
        <v>0.96666666666666667</v>
      </c>
      <c r="G14" s="38">
        <f t="shared" si="3"/>
        <v>0.96666666666666667</v>
      </c>
      <c r="H14" s="38">
        <f t="shared" si="4"/>
        <v>0.96666666666666667</v>
      </c>
      <c r="I14" s="38">
        <f t="shared" si="5"/>
        <v>0.96666666666666667</v>
      </c>
      <c r="J14" s="38">
        <f t="shared" si="6"/>
        <v>0.96666666666666667</v>
      </c>
      <c r="K14" s="18">
        <v>0.95</v>
      </c>
      <c r="L14" s="18">
        <v>0.95</v>
      </c>
      <c r="M14" s="18">
        <v>0.95</v>
      </c>
      <c r="N14" s="18">
        <v>0.95</v>
      </c>
      <c r="O14">
        <v>0.95</v>
      </c>
      <c r="P14">
        <v>0.95</v>
      </c>
      <c r="Q14" s="18">
        <v>0.89</v>
      </c>
      <c r="R14" s="18">
        <v>0.89</v>
      </c>
      <c r="S14" s="18">
        <v>0.89</v>
      </c>
      <c r="T14">
        <f t="shared" si="9"/>
        <v>0.95</v>
      </c>
      <c r="U14" s="18">
        <v>1</v>
      </c>
      <c r="V14" s="18">
        <v>1</v>
      </c>
      <c r="X14" s="18">
        <v>2030</v>
      </c>
      <c r="Y14" s="18">
        <f t="shared" si="10"/>
        <v>36.1</v>
      </c>
      <c r="Z14" s="18">
        <f t="shared" si="11"/>
        <v>68.399999999999991</v>
      </c>
      <c r="AA14" s="18">
        <f t="shared" si="12"/>
        <v>130.5</v>
      </c>
      <c r="AB14" s="18">
        <f>O14*9</f>
        <v>8.5499999999999989</v>
      </c>
      <c r="AC14" s="18">
        <f t="shared" si="14"/>
        <v>10.45</v>
      </c>
      <c r="AD14" s="18">
        <f t="shared" si="15"/>
        <v>104.5</v>
      </c>
      <c r="AG14">
        <f t="shared" si="16"/>
        <v>1292.3799999999999</v>
      </c>
      <c r="AH14">
        <f t="shared" si="17"/>
        <v>1641.6</v>
      </c>
      <c r="AI14">
        <f t="shared" si="18"/>
        <v>469.8</v>
      </c>
      <c r="AJ14">
        <f t="shared" si="19"/>
        <v>1025.9999999999998</v>
      </c>
      <c r="AK14">
        <f t="shared" si="20"/>
        <v>1254</v>
      </c>
      <c r="AL14">
        <f t="shared" si="21"/>
        <v>1651.1000000000001</v>
      </c>
      <c r="AN14" s="40">
        <v>0.95</v>
      </c>
      <c r="AO14" s="16">
        <v>0.95714285714285718</v>
      </c>
      <c r="AP14">
        <v>0.94285714285714295</v>
      </c>
      <c r="AQ14"/>
      <c r="AR14">
        <f t="shared" si="22"/>
        <v>68.399999999999991</v>
      </c>
      <c r="AS14">
        <f t="shared" si="23"/>
        <v>68.914285714285711</v>
      </c>
      <c r="AT14">
        <f t="shared" si="24"/>
        <v>67.885714285714286</v>
      </c>
    </row>
    <row r="15" spans="1:46">
      <c r="A15">
        <v>2031</v>
      </c>
      <c r="B15">
        <v>0.94</v>
      </c>
      <c r="C15" s="38">
        <v>0.94</v>
      </c>
      <c r="D15" s="38">
        <v>0.94</v>
      </c>
      <c r="E15" s="38">
        <v>0.96</v>
      </c>
      <c r="F15" s="38">
        <f t="shared" si="2"/>
        <v>0.96</v>
      </c>
      <c r="G15" s="38">
        <f t="shared" si="3"/>
        <v>0.96</v>
      </c>
      <c r="H15" s="38">
        <f t="shared" si="4"/>
        <v>0.96</v>
      </c>
      <c r="I15" s="38">
        <f t="shared" si="5"/>
        <v>0.96</v>
      </c>
      <c r="J15" s="38">
        <f t="shared" si="6"/>
        <v>0.96</v>
      </c>
      <c r="K15">
        <v>0.94</v>
      </c>
      <c r="L15">
        <v>0.94</v>
      </c>
      <c r="M15">
        <v>0.94</v>
      </c>
      <c r="N15">
        <v>0.94</v>
      </c>
      <c r="O15">
        <v>0.94</v>
      </c>
      <c r="P15">
        <v>0.94</v>
      </c>
      <c r="Q15">
        <v>0.94</v>
      </c>
      <c r="R15">
        <v>0.94</v>
      </c>
      <c r="S15">
        <v>0.94</v>
      </c>
      <c r="T15">
        <f t="shared" si="9"/>
        <v>0.94</v>
      </c>
      <c r="U15">
        <v>1</v>
      </c>
      <c r="V15">
        <v>1</v>
      </c>
      <c r="X15">
        <v>2031</v>
      </c>
      <c r="Y15">
        <f t="shared" si="10"/>
        <v>35.72</v>
      </c>
      <c r="Z15">
        <f t="shared" si="11"/>
        <v>67.679999999999993</v>
      </c>
      <c r="AA15">
        <f t="shared" si="12"/>
        <v>129.6</v>
      </c>
      <c r="AB15">
        <f t="shared" si="13"/>
        <v>8.4599999999999991</v>
      </c>
      <c r="AC15">
        <f t="shared" si="14"/>
        <v>10.34</v>
      </c>
      <c r="AD15">
        <f t="shared" si="15"/>
        <v>103.39999999999999</v>
      </c>
      <c r="AG15">
        <f t="shared" si="16"/>
        <v>1278.7759999999998</v>
      </c>
      <c r="AH15">
        <f t="shared" si="17"/>
        <v>1624.3199999999997</v>
      </c>
      <c r="AI15">
        <f t="shared" si="18"/>
        <v>466.56</v>
      </c>
      <c r="AJ15">
        <f t="shared" si="19"/>
        <v>1015.1999999999999</v>
      </c>
      <c r="AK15">
        <f t="shared" si="20"/>
        <v>1240.8</v>
      </c>
      <c r="AL15">
        <f t="shared" si="21"/>
        <v>1633.72</v>
      </c>
      <c r="AN15" s="40">
        <v>0.94</v>
      </c>
      <c r="AO15" s="16">
        <v>0.94857142857142862</v>
      </c>
      <c r="AP15">
        <v>0.93142857142857161</v>
      </c>
      <c r="AR15">
        <f t="shared" si="22"/>
        <v>67.679999999999993</v>
      </c>
      <c r="AS15">
        <f t="shared" si="23"/>
        <v>68.297142857142859</v>
      </c>
      <c r="AT15">
        <f t="shared" si="24"/>
        <v>67.062857142857155</v>
      </c>
    </row>
    <row r="16" spans="1:46">
      <c r="A16">
        <v>2032</v>
      </c>
      <c r="B16">
        <v>0.93</v>
      </c>
      <c r="C16" s="38">
        <v>0.93</v>
      </c>
      <c r="D16" s="38">
        <v>0.93</v>
      </c>
      <c r="E16" s="38">
        <v>0.95333333333333337</v>
      </c>
      <c r="F16" s="38">
        <f t="shared" si="2"/>
        <v>0.95333333333333337</v>
      </c>
      <c r="G16" s="38">
        <f t="shared" si="3"/>
        <v>0.95333333333333337</v>
      </c>
      <c r="H16" s="38">
        <f t="shared" si="4"/>
        <v>0.95333333333333337</v>
      </c>
      <c r="I16" s="38">
        <f t="shared" si="5"/>
        <v>0.95333333333333337</v>
      </c>
      <c r="J16" s="38">
        <f t="shared" si="6"/>
        <v>0.95333333333333337</v>
      </c>
      <c r="K16">
        <v>0.93</v>
      </c>
      <c r="L16">
        <v>0.93</v>
      </c>
      <c r="M16">
        <v>0.93</v>
      </c>
      <c r="N16">
        <v>0.93</v>
      </c>
      <c r="O16">
        <v>0.93</v>
      </c>
      <c r="P16">
        <v>0.93</v>
      </c>
      <c r="Q16">
        <v>0.93</v>
      </c>
      <c r="R16">
        <v>0.93</v>
      </c>
      <c r="S16">
        <v>0.93</v>
      </c>
      <c r="T16">
        <f t="shared" si="9"/>
        <v>0.93</v>
      </c>
      <c r="U16">
        <v>1</v>
      </c>
      <c r="V16">
        <v>1</v>
      </c>
      <c r="X16">
        <v>2032</v>
      </c>
      <c r="Y16">
        <f t="shared" si="10"/>
        <v>35.340000000000003</v>
      </c>
      <c r="Z16">
        <f t="shared" si="11"/>
        <v>66.960000000000008</v>
      </c>
      <c r="AA16">
        <f t="shared" si="12"/>
        <v>128.70000000000002</v>
      </c>
      <c r="AB16">
        <f t="shared" si="13"/>
        <v>8.370000000000001</v>
      </c>
      <c r="AC16">
        <f t="shared" si="14"/>
        <v>10.23</v>
      </c>
      <c r="AD16">
        <f t="shared" si="15"/>
        <v>102.30000000000001</v>
      </c>
      <c r="AG16">
        <f t="shared" si="16"/>
        <v>1265.172</v>
      </c>
      <c r="AH16">
        <f t="shared" si="17"/>
        <v>1607.0400000000002</v>
      </c>
      <c r="AI16">
        <f t="shared" si="18"/>
        <v>463.32000000000005</v>
      </c>
      <c r="AJ16">
        <f t="shared" si="19"/>
        <v>1004.4000000000001</v>
      </c>
      <c r="AK16">
        <f t="shared" si="20"/>
        <v>1227.6000000000001</v>
      </c>
      <c r="AL16">
        <f t="shared" si="21"/>
        <v>1616.3400000000001</v>
      </c>
      <c r="AN16" s="40">
        <v>0.93</v>
      </c>
      <c r="AO16" s="16">
        <v>0.94000000000000006</v>
      </c>
      <c r="AP16">
        <v>0.92000000000000015</v>
      </c>
      <c r="AR16">
        <f t="shared" si="22"/>
        <v>66.960000000000008</v>
      </c>
      <c r="AS16">
        <f t="shared" si="23"/>
        <v>67.680000000000007</v>
      </c>
      <c r="AT16">
        <f t="shared" si="24"/>
        <v>66.240000000000009</v>
      </c>
    </row>
    <row r="17" spans="1:46">
      <c r="A17">
        <v>2033</v>
      </c>
      <c r="B17">
        <v>0.92</v>
      </c>
      <c r="C17" s="38">
        <v>0.92</v>
      </c>
      <c r="D17" s="38">
        <v>0.92</v>
      </c>
      <c r="E17" s="38">
        <v>0.94666666666666666</v>
      </c>
      <c r="F17" s="38">
        <f t="shared" si="2"/>
        <v>0.94666666666666666</v>
      </c>
      <c r="G17" s="38">
        <f t="shared" si="3"/>
        <v>0.94666666666666666</v>
      </c>
      <c r="H17" s="38">
        <f t="shared" si="4"/>
        <v>0.94666666666666666</v>
      </c>
      <c r="I17" s="38">
        <f t="shared" si="5"/>
        <v>0.94666666666666666</v>
      </c>
      <c r="J17" s="38">
        <f t="shared" si="6"/>
        <v>0.94666666666666666</v>
      </c>
      <c r="K17">
        <v>0.92</v>
      </c>
      <c r="L17">
        <v>0.92</v>
      </c>
      <c r="M17">
        <v>0.92</v>
      </c>
      <c r="N17">
        <v>0.92</v>
      </c>
      <c r="O17">
        <v>0.92</v>
      </c>
      <c r="P17">
        <v>0.92</v>
      </c>
      <c r="Q17">
        <v>0.92</v>
      </c>
      <c r="R17">
        <v>0.92</v>
      </c>
      <c r="S17">
        <v>0.92</v>
      </c>
      <c r="T17">
        <f t="shared" si="9"/>
        <v>0.92</v>
      </c>
      <c r="U17">
        <v>1</v>
      </c>
      <c r="V17">
        <v>1</v>
      </c>
      <c r="X17">
        <v>2033</v>
      </c>
      <c r="Y17">
        <f t="shared" si="10"/>
        <v>34.96</v>
      </c>
      <c r="Z17">
        <f t="shared" si="11"/>
        <v>66.240000000000009</v>
      </c>
      <c r="AA17">
        <f t="shared" si="12"/>
        <v>127.8</v>
      </c>
      <c r="AB17">
        <f t="shared" si="13"/>
        <v>8.2800000000000011</v>
      </c>
      <c r="AC17">
        <f t="shared" si="14"/>
        <v>10.120000000000001</v>
      </c>
      <c r="AD17">
        <f t="shared" si="15"/>
        <v>101.2</v>
      </c>
      <c r="AG17">
        <f t="shared" si="16"/>
        <v>1251.568</v>
      </c>
      <c r="AH17">
        <f t="shared" si="17"/>
        <v>1589.7600000000002</v>
      </c>
      <c r="AI17">
        <f t="shared" si="18"/>
        <v>460.08</v>
      </c>
      <c r="AJ17">
        <f t="shared" si="19"/>
        <v>993.60000000000014</v>
      </c>
      <c r="AK17">
        <f t="shared" si="20"/>
        <v>1214.4000000000001</v>
      </c>
      <c r="AL17">
        <f t="shared" si="21"/>
        <v>1598.96</v>
      </c>
      <c r="AN17" s="40">
        <v>0.92</v>
      </c>
      <c r="AO17" s="16">
        <v>0.93142857142857149</v>
      </c>
      <c r="AP17">
        <v>0.90857142857142881</v>
      </c>
      <c r="AR17">
        <f t="shared" si="22"/>
        <v>66.240000000000009</v>
      </c>
      <c r="AS17">
        <f t="shared" si="23"/>
        <v>67.062857142857155</v>
      </c>
      <c r="AT17">
        <f t="shared" si="24"/>
        <v>65.417142857142878</v>
      </c>
    </row>
    <row r="18" spans="1:46">
      <c r="A18">
        <v>2034</v>
      </c>
      <c r="B18">
        <v>0.91</v>
      </c>
      <c r="C18" s="38">
        <v>0.91</v>
      </c>
      <c r="D18" s="38">
        <v>0.91</v>
      </c>
      <c r="E18" s="38">
        <v>0.94</v>
      </c>
      <c r="F18" s="38">
        <f t="shared" si="2"/>
        <v>0.94</v>
      </c>
      <c r="G18" s="38">
        <f t="shared" si="3"/>
        <v>0.94</v>
      </c>
      <c r="H18" s="38">
        <f t="shared" si="4"/>
        <v>0.94</v>
      </c>
      <c r="I18" s="38">
        <f t="shared" si="5"/>
        <v>0.94</v>
      </c>
      <c r="J18" s="38">
        <f t="shared" si="6"/>
        <v>0.94</v>
      </c>
      <c r="K18">
        <v>0.91</v>
      </c>
      <c r="L18">
        <v>0.91</v>
      </c>
      <c r="M18">
        <v>0.91</v>
      </c>
      <c r="N18">
        <v>0.91</v>
      </c>
      <c r="O18">
        <v>0.91</v>
      </c>
      <c r="P18">
        <v>0.91</v>
      </c>
      <c r="Q18">
        <v>0.91</v>
      </c>
      <c r="R18">
        <v>0.91</v>
      </c>
      <c r="S18">
        <v>0.91</v>
      </c>
      <c r="T18">
        <f t="shared" si="9"/>
        <v>0.91</v>
      </c>
      <c r="U18">
        <v>0.91</v>
      </c>
      <c r="V18">
        <v>0.91</v>
      </c>
      <c r="X18">
        <v>2034</v>
      </c>
      <c r="Y18">
        <f t="shared" si="10"/>
        <v>34.58</v>
      </c>
      <c r="Z18">
        <f t="shared" si="11"/>
        <v>65.52</v>
      </c>
      <c r="AA18">
        <f t="shared" si="12"/>
        <v>126.89999999999999</v>
      </c>
      <c r="AB18">
        <f t="shared" si="13"/>
        <v>8.19</v>
      </c>
      <c r="AC18">
        <f t="shared" si="14"/>
        <v>10.01</v>
      </c>
      <c r="AD18">
        <f t="shared" si="15"/>
        <v>100.10000000000001</v>
      </c>
      <c r="AG18">
        <f t="shared" si="16"/>
        <v>1237.9639999999999</v>
      </c>
      <c r="AH18">
        <f t="shared" si="17"/>
        <v>1572.48</v>
      </c>
      <c r="AI18">
        <f t="shared" si="18"/>
        <v>456.84</v>
      </c>
      <c r="AJ18">
        <f t="shared" si="19"/>
        <v>982.8</v>
      </c>
      <c r="AK18">
        <f t="shared" si="20"/>
        <v>1201.2</v>
      </c>
      <c r="AL18">
        <f t="shared" si="21"/>
        <v>1581.5800000000002</v>
      </c>
      <c r="AN18" s="40">
        <v>0.91</v>
      </c>
      <c r="AO18" s="16">
        <v>0.92285714285714282</v>
      </c>
      <c r="AP18">
        <v>0.89714285714285735</v>
      </c>
      <c r="AR18">
        <f t="shared" si="22"/>
        <v>65.52</v>
      </c>
      <c r="AS18">
        <f t="shared" si="23"/>
        <v>66.445714285714288</v>
      </c>
      <c r="AT18">
        <f t="shared" si="24"/>
        <v>64.594285714285732</v>
      </c>
    </row>
    <row r="19" spans="1:46">
      <c r="A19">
        <v>2035</v>
      </c>
      <c r="B19">
        <v>0.9</v>
      </c>
      <c r="C19" s="38">
        <v>0.9</v>
      </c>
      <c r="D19" s="38">
        <v>0.9</v>
      </c>
      <c r="E19" s="38">
        <v>0.93333333333333335</v>
      </c>
      <c r="F19" s="38">
        <f t="shared" si="2"/>
        <v>0.93333333333333335</v>
      </c>
      <c r="G19" s="38">
        <f t="shared" si="3"/>
        <v>0.93333333333333335</v>
      </c>
      <c r="H19" s="38">
        <f t="shared" si="4"/>
        <v>0.93333333333333335</v>
      </c>
      <c r="I19" s="38">
        <f t="shared" si="5"/>
        <v>0.93333333333333335</v>
      </c>
      <c r="J19" s="38">
        <f t="shared" si="6"/>
        <v>0.93333333333333335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f t="shared" si="9"/>
        <v>0.9</v>
      </c>
      <c r="U19">
        <v>0.9</v>
      </c>
      <c r="V19">
        <v>0.9</v>
      </c>
      <c r="X19">
        <v>2035</v>
      </c>
      <c r="Y19">
        <f t="shared" si="10"/>
        <v>34.200000000000003</v>
      </c>
      <c r="Z19">
        <f t="shared" si="11"/>
        <v>64.8</v>
      </c>
      <c r="AA19">
        <f t="shared" si="12"/>
        <v>126</v>
      </c>
      <c r="AB19">
        <f t="shared" si="13"/>
        <v>8.1</v>
      </c>
      <c r="AC19">
        <f t="shared" si="14"/>
        <v>9.9</v>
      </c>
      <c r="AD19">
        <f t="shared" si="15"/>
        <v>99</v>
      </c>
      <c r="AG19">
        <f t="shared" si="16"/>
        <v>1224.3599999999999</v>
      </c>
      <c r="AH19">
        <f t="shared" si="17"/>
        <v>1555.1999999999998</v>
      </c>
      <c r="AI19">
        <f t="shared" si="18"/>
        <v>453.6</v>
      </c>
      <c r="AJ19">
        <f t="shared" si="19"/>
        <v>972</v>
      </c>
      <c r="AK19">
        <f t="shared" si="20"/>
        <v>1188</v>
      </c>
      <c r="AL19">
        <f t="shared" si="21"/>
        <v>1564.2</v>
      </c>
      <c r="AN19" s="40">
        <v>0.9</v>
      </c>
      <c r="AO19" s="16">
        <v>0.91428571428571426</v>
      </c>
      <c r="AP19">
        <v>0.88571428571428601</v>
      </c>
      <c r="AR19">
        <f t="shared" si="22"/>
        <v>64.8</v>
      </c>
      <c r="AS19">
        <f t="shared" si="23"/>
        <v>65.828571428571422</v>
      </c>
      <c r="AT19">
        <f t="shared" si="24"/>
        <v>63.771428571428594</v>
      </c>
    </row>
    <row r="20" spans="1:46">
      <c r="A20">
        <v>2036</v>
      </c>
      <c r="B20">
        <v>0.89</v>
      </c>
      <c r="C20" s="38">
        <v>0.89</v>
      </c>
      <c r="D20" s="38">
        <v>0.89</v>
      </c>
      <c r="E20" s="38">
        <v>0.92666666666666664</v>
      </c>
      <c r="F20" s="38">
        <f t="shared" si="2"/>
        <v>0.92666666666666664</v>
      </c>
      <c r="G20" s="38">
        <f t="shared" si="3"/>
        <v>0.92666666666666664</v>
      </c>
      <c r="H20" s="38">
        <f t="shared" si="4"/>
        <v>0.92666666666666664</v>
      </c>
      <c r="I20" s="38">
        <f t="shared" si="5"/>
        <v>0.92666666666666664</v>
      </c>
      <c r="J20" s="38">
        <f t="shared" si="6"/>
        <v>0.92666666666666664</v>
      </c>
      <c r="K20">
        <v>0.89</v>
      </c>
      <c r="L20">
        <v>0.89</v>
      </c>
      <c r="M20">
        <v>0.89</v>
      </c>
      <c r="N20">
        <v>0.89</v>
      </c>
      <c r="O20">
        <v>0.89</v>
      </c>
      <c r="P20">
        <v>0.89</v>
      </c>
      <c r="Q20">
        <v>0.89</v>
      </c>
      <c r="R20">
        <v>0.89</v>
      </c>
      <c r="S20">
        <v>0.89</v>
      </c>
      <c r="T20">
        <f t="shared" si="9"/>
        <v>0.89</v>
      </c>
      <c r="U20">
        <v>0.89</v>
      </c>
      <c r="V20">
        <v>0.89</v>
      </c>
      <c r="X20">
        <v>2036</v>
      </c>
      <c r="Y20">
        <f t="shared" si="10"/>
        <v>33.82</v>
      </c>
      <c r="Z20">
        <f t="shared" si="11"/>
        <v>64.08</v>
      </c>
      <c r="AA20">
        <f t="shared" si="12"/>
        <v>125.1</v>
      </c>
      <c r="AB20">
        <f t="shared" si="13"/>
        <v>8.01</v>
      </c>
      <c r="AC20">
        <f t="shared" si="14"/>
        <v>9.7900000000000009</v>
      </c>
      <c r="AD20">
        <f t="shared" si="15"/>
        <v>97.9</v>
      </c>
      <c r="AG20">
        <f t="shared" si="16"/>
        <v>1210.7559999999999</v>
      </c>
      <c r="AH20">
        <f t="shared" si="17"/>
        <v>1537.92</v>
      </c>
      <c r="AI20">
        <f t="shared" si="18"/>
        <v>450.36</v>
      </c>
      <c r="AJ20">
        <f t="shared" si="19"/>
        <v>961.19999999999993</v>
      </c>
      <c r="AK20">
        <f t="shared" si="20"/>
        <v>1174.8000000000002</v>
      </c>
      <c r="AL20">
        <f t="shared" si="21"/>
        <v>1546.8200000000002</v>
      </c>
      <c r="AN20" s="40">
        <v>0.89</v>
      </c>
      <c r="AO20" s="16">
        <v>0.90571428571428569</v>
      </c>
      <c r="AP20">
        <v>0.87428571428571455</v>
      </c>
      <c r="AR20">
        <f t="shared" si="22"/>
        <v>64.08</v>
      </c>
      <c r="AS20">
        <f t="shared" si="23"/>
        <v>65.21142857142857</v>
      </c>
      <c r="AT20">
        <f t="shared" si="24"/>
        <v>62.948571428571448</v>
      </c>
    </row>
    <row r="21" spans="1:46">
      <c r="A21">
        <v>2037</v>
      </c>
      <c r="B21">
        <v>0.88</v>
      </c>
      <c r="C21" s="38">
        <v>0.88</v>
      </c>
      <c r="D21" s="38">
        <v>0.88</v>
      </c>
      <c r="E21" s="38">
        <v>0.91999999999999993</v>
      </c>
      <c r="F21" s="38">
        <f t="shared" si="2"/>
        <v>0.91999999999999993</v>
      </c>
      <c r="G21" s="38">
        <f t="shared" si="3"/>
        <v>0.91999999999999993</v>
      </c>
      <c r="H21" s="38">
        <f t="shared" si="4"/>
        <v>0.91999999999999993</v>
      </c>
      <c r="I21" s="38">
        <f t="shared" si="5"/>
        <v>0.91999999999999993</v>
      </c>
      <c r="J21" s="38">
        <f t="shared" si="6"/>
        <v>0.91999999999999993</v>
      </c>
      <c r="K21">
        <v>0.88</v>
      </c>
      <c r="L21">
        <v>0.88</v>
      </c>
      <c r="M21">
        <v>0.88</v>
      </c>
      <c r="N21">
        <v>0.88</v>
      </c>
      <c r="O21">
        <v>0.88</v>
      </c>
      <c r="P21">
        <v>0.88</v>
      </c>
      <c r="Q21">
        <v>0.88</v>
      </c>
      <c r="R21">
        <v>0.88</v>
      </c>
      <c r="S21">
        <v>0.88</v>
      </c>
      <c r="T21">
        <f t="shared" si="9"/>
        <v>0.88</v>
      </c>
      <c r="U21">
        <v>0.88</v>
      </c>
      <c r="V21">
        <v>0.88</v>
      </c>
      <c r="X21">
        <v>2037</v>
      </c>
      <c r="Y21">
        <f t="shared" si="10"/>
        <v>33.44</v>
      </c>
      <c r="Z21">
        <f t="shared" si="11"/>
        <v>63.36</v>
      </c>
      <c r="AA21">
        <f t="shared" si="12"/>
        <v>124.19999999999999</v>
      </c>
      <c r="AB21">
        <f t="shared" si="13"/>
        <v>7.92</v>
      </c>
      <c r="AC21">
        <f t="shared" si="14"/>
        <v>9.68</v>
      </c>
      <c r="AD21">
        <f t="shared" si="15"/>
        <v>96.8</v>
      </c>
      <c r="AG21">
        <f t="shared" si="16"/>
        <v>1197.1519999999998</v>
      </c>
      <c r="AH21">
        <f t="shared" si="17"/>
        <v>1520.6399999999999</v>
      </c>
      <c r="AI21">
        <f t="shared" si="18"/>
        <v>447.11999999999995</v>
      </c>
      <c r="AJ21">
        <f t="shared" si="19"/>
        <v>950.4</v>
      </c>
      <c r="AK21">
        <f t="shared" si="20"/>
        <v>1161.5999999999999</v>
      </c>
      <c r="AL21">
        <f t="shared" si="21"/>
        <v>1529.44</v>
      </c>
      <c r="AN21" s="40">
        <v>0.88</v>
      </c>
      <c r="AO21" s="16">
        <v>0.89714285714285713</v>
      </c>
      <c r="AP21">
        <v>0.86285714285714321</v>
      </c>
      <c r="AR21">
        <f t="shared" si="22"/>
        <v>63.36</v>
      </c>
      <c r="AS21">
        <f t="shared" si="23"/>
        <v>64.594285714285718</v>
      </c>
      <c r="AT21">
        <f t="shared" si="24"/>
        <v>62.125714285714309</v>
      </c>
    </row>
    <row r="22" spans="1:46">
      <c r="A22">
        <v>2038</v>
      </c>
      <c r="B22">
        <v>0.87</v>
      </c>
      <c r="C22" s="38">
        <v>0.87</v>
      </c>
      <c r="D22" s="38">
        <v>0.87</v>
      </c>
      <c r="E22" s="38">
        <v>0.91333333333333333</v>
      </c>
      <c r="F22" s="38">
        <f t="shared" si="2"/>
        <v>0.91333333333333333</v>
      </c>
      <c r="G22" s="38">
        <f t="shared" si="3"/>
        <v>0.91333333333333333</v>
      </c>
      <c r="H22" s="38">
        <f t="shared" si="4"/>
        <v>0.91333333333333333</v>
      </c>
      <c r="I22" s="38">
        <f t="shared" si="5"/>
        <v>0.91333333333333333</v>
      </c>
      <c r="J22" s="38">
        <f t="shared" si="6"/>
        <v>0.91333333333333333</v>
      </c>
      <c r="K22">
        <v>0.87</v>
      </c>
      <c r="L22">
        <v>0.87</v>
      </c>
      <c r="M22">
        <v>0.87</v>
      </c>
      <c r="N22">
        <v>0.87</v>
      </c>
      <c r="O22">
        <v>0.87</v>
      </c>
      <c r="P22">
        <v>0.87</v>
      </c>
      <c r="Q22">
        <v>0.87</v>
      </c>
      <c r="R22">
        <v>0.87</v>
      </c>
      <c r="S22">
        <v>0.87</v>
      </c>
      <c r="T22">
        <f t="shared" si="9"/>
        <v>0.87</v>
      </c>
      <c r="U22">
        <v>0.87</v>
      </c>
      <c r="V22">
        <v>0.87</v>
      </c>
      <c r="X22">
        <v>2038</v>
      </c>
      <c r="Y22">
        <f t="shared" si="10"/>
        <v>33.06</v>
      </c>
      <c r="Z22">
        <f t="shared" si="11"/>
        <v>62.64</v>
      </c>
      <c r="AA22">
        <f t="shared" si="12"/>
        <v>123.3</v>
      </c>
      <c r="AB22">
        <f t="shared" si="13"/>
        <v>7.83</v>
      </c>
      <c r="AC22">
        <f t="shared" si="14"/>
        <v>9.57</v>
      </c>
      <c r="AD22">
        <f t="shared" si="15"/>
        <v>95.7</v>
      </c>
      <c r="AG22">
        <f t="shared" si="16"/>
        <v>1183.548</v>
      </c>
      <c r="AH22">
        <f t="shared" si="17"/>
        <v>1503.3600000000001</v>
      </c>
      <c r="AI22">
        <f t="shared" si="18"/>
        <v>443.88</v>
      </c>
      <c r="AJ22">
        <f t="shared" si="19"/>
        <v>939.6</v>
      </c>
      <c r="AK22">
        <f t="shared" si="20"/>
        <v>1148.4000000000001</v>
      </c>
      <c r="AL22">
        <f t="shared" si="21"/>
        <v>1512.0600000000002</v>
      </c>
      <c r="AN22" s="40">
        <v>0.87</v>
      </c>
      <c r="AO22" s="16">
        <v>0.88857142857142857</v>
      </c>
      <c r="AP22">
        <v>0.85142857142857176</v>
      </c>
      <c r="AR22">
        <f t="shared" si="22"/>
        <v>62.64</v>
      </c>
      <c r="AS22">
        <f t="shared" si="23"/>
        <v>63.977142857142859</v>
      </c>
      <c r="AT22">
        <f t="shared" si="24"/>
        <v>61.302857142857164</v>
      </c>
    </row>
    <row r="23" spans="1:46">
      <c r="A23">
        <v>2039</v>
      </c>
      <c r="B23">
        <v>0.86</v>
      </c>
      <c r="C23" s="38">
        <v>0.86</v>
      </c>
      <c r="D23" s="38">
        <v>0.86</v>
      </c>
      <c r="E23" s="38">
        <v>0.90666666666666662</v>
      </c>
      <c r="F23" s="38">
        <f t="shared" si="2"/>
        <v>0.90666666666666662</v>
      </c>
      <c r="G23" s="38">
        <f t="shared" si="3"/>
        <v>0.90666666666666662</v>
      </c>
      <c r="H23" s="38">
        <f t="shared" si="4"/>
        <v>0.90666666666666662</v>
      </c>
      <c r="I23" s="38">
        <f t="shared" si="5"/>
        <v>0.90666666666666662</v>
      </c>
      <c r="J23" s="38">
        <f t="shared" si="6"/>
        <v>0.90666666666666662</v>
      </c>
      <c r="K23">
        <v>0.86</v>
      </c>
      <c r="L23">
        <v>0.86</v>
      </c>
      <c r="M23">
        <v>0.86</v>
      </c>
      <c r="N23">
        <v>0.86</v>
      </c>
      <c r="O23">
        <v>0.86</v>
      </c>
      <c r="P23">
        <v>0.86</v>
      </c>
      <c r="Q23">
        <v>0.86</v>
      </c>
      <c r="R23">
        <v>0.86</v>
      </c>
      <c r="S23">
        <v>0.86</v>
      </c>
      <c r="T23">
        <f t="shared" si="9"/>
        <v>0.86</v>
      </c>
      <c r="U23">
        <v>0.86</v>
      </c>
      <c r="V23">
        <v>0.86</v>
      </c>
      <c r="X23">
        <v>2039</v>
      </c>
      <c r="Y23">
        <f t="shared" si="10"/>
        <v>32.68</v>
      </c>
      <c r="Z23">
        <f t="shared" si="11"/>
        <v>61.92</v>
      </c>
      <c r="AA23">
        <f t="shared" si="12"/>
        <v>122.39999999999999</v>
      </c>
      <c r="AB23">
        <f t="shared" si="13"/>
        <v>7.74</v>
      </c>
      <c r="AC23">
        <f t="shared" si="14"/>
        <v>9.4599999999999991</v>
      </c>
      <c r="AD23">
        <f t="shared" si="15"/>
        <v>94.6</v>
      </c>
      <c r="AG23">
        <f t="shared" si="16"/>
        <v>1169.944</v>
      </c>
      <c r="AH23">
        <f t="shared" si="17"/>
        <v>1486.08</v>
      </c>
      <c r="AI23">
        <f t="shared" si="18"/>
        <v>440.64</v>
      </c>
      <c r="AJ23">
        <f t="shared" si="19"/>
        <v>928.80000000000007</v>
      </c>
      <c r="AK23">
        <f t="shared" si="20"/>
        <v>1135.1999999999998</v>
      </c>
      <c r="AL23">
        <f t="shared" si="21"/>
        <v>1494.68</v>
      </c>
      <c r="AN23" s="40">
        <v>0.86</v>
      </c>
      <c r="AO23" s="16">
        <v>0.88</v>
      </c>
      <c r="AP23">
        <v>0.84000000000000041</v>
      </c>
      <c r="AR23">
        <f t="shared" si="22"/>
        <v>61.92</v>
      </c>
      <c r="AS23">
        <f t="shared" si="23"/>
        <v>63.36</v>
      </c>
      <c r="AT23">
        <f t="shared" si="24"/>
        <v>60.480000000000032</v>
      </c>
    </row>
    <row r="24" spans="1:46" s="18" customFormat="1">
      <c r="A24" s="18">
        <v>2040</v>
      </c>
      <c r="B24" s="18">
        <v>0.85</v>
      </c>
      <c r="C24" s="39">
        <v>0.85</v>
      </c>
      <c r="D24" s="39">
        <v>0.85</v>
      </c>
      <c r="E24" s="38">
        <v>0.89999999999999991</v>
      </c>
      <c r="F24" s="38">
        <f t="shared" si="2"/>
        <v>0.89999999999999991</v>
      </c>
      <c r="G24" s="38">
        <f t="shared" si="3"/>
        <v>0.89999999999999991</v>
      </c>
      <c r="H24" s="38">
        <f t="shared" si="4"/>
        <v>0.89999999999999991</v>
      </c>
      <c r="I24" s="38">
        <f t="shared" si="5"/>
        <v>0.89999999999999991</v>
      </c>
      <c r="J24" s="38">
        <f t="shared" si="6"/>
        <v>0.89999999999999991</v>
      </c>
      <c r="K24" s="18">
        <v>0.85</v>
      </c>
      <c r="L24" s="18">
        <v>0.85</v>
      </c>
      <c r="M24" s="18">
        <v>0.85</v>
      </c>
      <c r="N24" s="18">
        <v>0.85</v>
      </c>
      <c r="O24" s="18">
        <v>0.85</v>
      </c>
      <c r="P24" s="18">
        <v>0.85</v>
      </c>
      <c r="Q24" s="18">
        <v>0.85</v>
      </c>
      <c r="R24" s="18">
        <v>0.85</v>
      </c>
      <c r="S24" s="18">
        <v>0.85</v>
      </c>
      <c r="T24">
        <f t="shared" si="9"/>
        <v>0.85</v>
      </c>
      <c r="U24" s="18">
        <v>0.85</v>
      </c>
      <c r="V24" s="18">
        <v>0.85</v>
      </c>
      <c r="X24" s="18">
        <v>2040</v>
      </c>
      <c r="Y24" s="18">
        <f t="shared" si="10"/>
        <v>32.299999999999997</v>
      </c>
      <c r="Z24" s="18">
        <f t="shared" si="11"/>
        <v>61.199999999999996</v>
      </c>
      <c r="AA24" s="18">
        <f t="shared" si="12"/>
        <v>121.49999999999999</v>
      </c>
      <c r="AB24" s="18">
        <f t="shared" si="13"/>
        <v>7.6499999999999995</v>
      </c>
      <c r="AC24" s="18">
        <f t="shared" si="14"/>
        <v>9.35</v>
      </c>
      <c r="AD24" s="18">
        <f t="shared" si="15"/>
        <v>93.5</v>
      </c>
      <c r="AG24" s="18">
        <f t="shared" si="16"/>
        <v>1156.3399999999999</v>
      </c>
      <c r="AH24" s="18">
        <f t="shared" si="17"/>
        <v>1468.8</v>
      </c>
      <c r="AI24" s="18">
        <f t="shared" si="18"/>
        <v>437.4</v>
      </c>
      <c r="AJ24" s="18">
        <f t="shared" si="19"/>
        <v>917.99999999999989</v>
      </c>
      <c r="AK24" s="18">
        <f t="shared" si="20"/>
        <v>1122</v>
      </c>
      <c r="AL24" s="18">
        <f t="shared" si="21"/>
        <v>1477.3</v>
      </c>
      <c r="AN24" s="40">
        <v>0.85</v>
      </c>
      <c r="AO24" s="16">
        <v>0.87142857142857144</v>
      </c>
      <c r="AP24">
        <v>0.82857142857142896</v>
      </c>
      <c r="AQ24"/>
      <c r="AR24">
        <f t="shared" si="22"/>
        <v>61.199999999999996</v>
      </c>
      <c r="AS24">
        <f t="shared" si="23"/>
        <v>62.742857142857147</v>
      </c>
      <c r="AT24">
        <f t="shared" si="24"/>
        <v>59.657142857142887</v>
      </c>
    </row>
    <row r="25" spans="1:46">
      <c r="A25">
        <v>2041</v>
      </c>
      <c r="B25">
        <v>0.84</v>
      </c>
      <c r="C25" s="38">
        <v>0.84</v>
      </c>
      <c r="D25" s="38">
        <v>0.84</v>
      </c>
      <c r="E25" s="38">
        <v>0.89333333333333298</v>
      </c>
      <c r="F25" s="38">
        <f t="shared" si="2"/>
        <v>0.89333333333333298</v>
      </c>
      <c r="G25" s="38">
        <f t="shared" si="3"/>
        <v>0.89333333333333298</v>
      </c>
      <c r="H25" s="38">
        <f t="shared" si="4"/>
        <v>0.89333333333333298</v>
      </c>
      <c r="I25" s="38">
        <f t="shared" si="5"/>
        <v>0.89333333333333298</v>
      </c>
      <c r="J25" s="38">
        <f t="shared" si="6"/>
        <v>0.89333333333333298</v>
      </c>
      <c r="K25">
        <v>0.84</v>
      </c>
      <c r="L25">
        <v>0.84</v>
      </c>
      <c r="M25">
        <v>0.84</v>
      </c>
      <c r="N25">
        <v>0.84</v>
      </c>
      <c r="O25">
        <v>0.83699999999999997</v>
      </c>
      <c r="P25">
        <v>0.84</v>
      </c>
      <c r="Q25">
        <v>0.84</v>
      </c>
      <c r="R25">
        <v>0.84</v>
      </c>
      <c r="S25">
        <v>0.84</v>
      </c>
      <c r="T25">
        <f t="shared" si="9"/>
        <v>0.83699999999999997</v>
      </c>
      <c r="U25">
        <v>0.84</v>
      </c>
      <c r="V25">
        <v>0.84</v>
      </c>
      <c r="X25">
        <v>2041</v>
      </c>
      <c r="Y25">
        <f t="shared" si="10"/>
        <v>31.919999999999998</v>
      </c>
      <c r="Z25">
        <f t="shared" si="11"/>
        <v>60.48</v>
      </c>
      <c r="AA25">
        <f t="shared" si="12"/>
        <v>120.59999999999995</v>
      </c>
      <c r="AB25">
        <f t="shared" si="13"/>
        <v>7.5329999999999995</v>
      </c>
      <c r="AC25">
        <f t="shared" si="14"/>
        <v>9.206999999999999</v>
      </c>
      <c r="AD25">
        <f t="shared" si="15"/>
        <v>92.399999999999991</v>
      </c>
      <c r="AG25">
        <f t="shared" si="16"/>
        <v>1142.7359999999999</v>
      </c>
      <c r="AH25">
        <f t="shared" si="17"/>
        <v>1451.52</v>
      </c>
      <c r="AI25">
        <f t="shared" si="18"/>
        <v>434.15999999999985</v>
      </c>
      <c r="AJ25">
        <f t="shared" si="19"/>
        <v>903.95999999999992</v>
      </c>
      <c r="AK25">
        <f t="shared" si="20"/>
        <v>1104.8399999999999</v>
      </c>
      <c r="AL25">
        <f t="shared" si="21"/>
        <v>1459.9199999999998</v>
      </c>
      <c r="AN25" s="40">
        <v>0.84</v>
      </c>
      <c r="AO25" s="16">
        <v>0.86285714285714288</v>
      </c>
      <c r="AP25">
        <v>0.81714285714285761</v>
      </c>
      <c r="AR25">
        <f t="shared" si="22"/>
        <v>60.48</v>
      </c>
      <c r="AS25">
        <f t="shared" si="23"/>
        <v>62.125714285714288</v>
      </c>
      <c r="AT25">
        <f t="shared" si="24"/>
        <v>58.834285714285748</v>
      </c>
    </row>
    <row r="26" spans="1:46">
      <c r="A26">
        <v>2042</v>
      </c>
      <c r="B26">
        <v>0.83</v>
      </c>
      <c r="C26" s="38">
        <v>0.83</v>
      </c>
      <c r="D26" s="38">
        <v>0.83</v>
      </c>
      <c r="E26" s="38">
        <v>0.88666666666666605</v>
      </c>
      <c r="F26" s="38">
        <f t="shared" si="2"/>
        <v>0.88666666666666605</v>
      </c>
      <c r="G26" s="38">
        <f t="shared" si="3"/>
        <v>0.88666666666666605</v>
      </c>
      <c r="H26" s="38">
        <f t="shared" si="4"/>
        <v>0.88666666666666605</v>
      </c>
      <c r="I26" s="38">
        <f t="shared" si="5"/>
        <v>0.88666666666666605</v>
      </c>
      <c r="J26" s="38">
        <f t="shared" si="6"/>
        <v>0.88666666666666605</v>
      </c>
      <c r="K26">
        <v>0.83</v>
      </c>
      <c r="L26">
        <v>0.83</v>
      </c>
      <c r="M26">
        <v>0.83</v>
      </c>
      <c r="N26">
        <v>0.83</v>
      </c>
      <c r="O26" s="18">
        <v>0.82399999999999995</v>
      </c>
      <c r="P26">
        <v>0.83</v>
      </c>
      <c r="Q26">
        <v>0.83</v>
      </c>
      <c r="R26">
        <v>0.83</v>
      </c>
      <c r="S26">
        <v>0.83</v>
      </c>
      <c r="T26">
        <f t="shared" si="9"/>
        <v>0.82399999999999995</v>
      </c>
      <c r="U26">
        <v>0.83</v>
      </c>
      <c r="V26">
        <v>0.83</v>
      </c>
      <c r="X26">
        <v>2042</v>
      </c>
      <c r="Y26">
        <f t="shared" si="10"/>
        <v>31.54</v>
      </c>
      <c r="Z26">
        <f t="shared" si="11"/>
        <v>59.76</v>
      </c>
      <c r="AA26">
        <f t="shared" si="12"/>
        <v>119.69999999999992</v>
      </c>
      <c r="AB26">
        <f t="shared" si="13"/>
        <v>7.4159999999999995</v>
      </c>
      <c r="AC26">
        <f t="shared" si="14"/>
        <v>9.0640000000000001</v>
      </c>
      <c r="AD26">
        <f t="shared" si="15"/>
        <v>91.3</v>
      </c>
      <c r="AG26">
        <f t="shared" si="16"/>
        <v>1129.1319999999998</v>
      </c>
      <c r="AH26">
        <f t="shared" si="17"/>
        <v>1434.24</v>
      </c>
      <c r="AI26">
        <f t="shared" si="18"/>
        <v>430.91999999999973</v>
      </c>
      <c r="AJ26">
        <f t="shared" si="19"/>
        <v>889.92</v>
      </c>
      <c r="AK26">
        <f t="shared" si="20"/>
        <v>1087.68</v>
      </c>
      <c r="AL26">
        <f t="shared" si="21"/>
        <v>1442.54</v>
      </c>
      <c r="AN26" s="40">
        <v>0.83</v>
      </c>
      <c r="AO26" s="16">
        <v>0.85428571428571431</v>
      </c>
      <c r="AP26">
        <v>0.80571428571428616</v>
      </c>
      <c r="AR26">
        <f t="shared" si="22"/>
        <v>59.76</v>
      </c>
      <c r="AS26">
        <f t="shared" si="23"/>
        <v>61.508571428571429</v>
      </c>
      <c r="AT26">
        <f t="shared" si="24"/>
        <v>58.011428571428603</v>
      </c>
    </row>
    <row r="27" spans="1:46">
      <c r="A27">
        <v>2043</v>
      </c>
      <c r="B27">
        <v>0.82</v>
      </c>
      <c r="C27" s="38">
        <v>0.82</v>
      </c>
      <c r="D27" s="38">
        <v>0.82</v>
      </c>
      <c r="E27" s="38">
        <v>0.88</v>
      </c>
      <c r="F27" s="38">
        <f t="shared" si="2"/>
        <v>0.88</v>
      </c>
      <c r="G27" s="38">
        <f t="shared" si="3"/>
        <v>0.88</v>
      </c>
      <c r="H27" s="38">
        <f t="shared" si="4"/>
        <v>0.88</v>
      </c>
      <c r="I27" s="38">
        <f t="shared" si="5"/>
        <v>0.88</v>
      </c>
      <c r="J27" s="38">
        <f t="shared" si="6"/>
        <v>0.88</v>
      </c>
      <c r="K27">
        <v>0.82</v>
      </c>
      <c r="L27">
        <v>0.82</v>
      </c>
      <c r="M27">
        <v>0.82</v>
      </c>
      <c r="N27">
        <v>0.82</v>
      </c>
      <c r="O27">
        <v>0.81100000000000005</v>
      </c>
      <c r="P27">
        <v>0.82</v>
      </c>
      <c r="Q27">
        <v>0.82</v>
      </c>
      <c r="R27">
        <v>0.82</v>
      </c>
      <c r="S27">
        <v>0.82</v>
      </c>
      <c r="T27">
        <f t="shared" si="9"/>
        <v>0.81100000000000005</v>
      </c>
      <c r="U27">
        <v>0.82</v>
      </c>
      <c r="V27">
        <v>0.82</v>
      </c>
      <c r="X27">
        <v>2043</v>
      </c>
      <c r="Y27">
        <f t="shared" si="10"/>
        <v>31.159999999999997</v>
      </c>
      <c r="Z27">
        <f t="shared" si="11"/>
        <v>59.04</v>
      </c>
      <c r="AA27">
        <f t="shared" si="12"/>
        <v>118.8</v>
      </c>
      <c r="AB27">
        <f t="shared" si="13"/>
        <v>7.2990000000000004</v>
      </c>
      <c r="AC27">
        <f t="shared" si="14"/>
        <v>8.9210000000000012</v>
      </c>
      <c r="AD27">
        <f t="shared" si="15"/>
        <v>90.199999999999989</v>
      </c>
      <c r="AG27">
        <f t="shared" si="16"/>
        <v>1115.5279999999998</v>
      </c>
      <c r="AH27">
        <f t="shared" si="17"/>
        <v>1416.96</v>
      </c>
      <c r="AI27">
        <f t="shared" si="18"/>
        <v>427.68</v>
      </c>
      <c r="AJ27">
        <f t="shared" si="19"/>
        <v>875.88</v>
      </c>
      <c r="AK27">
        <f t="shared" si="20"/>
        <v>1070.5200000000002</v>
      </c>
      <c r="AL27">
        <f t="shared" si="21"/>
        <v>1425.1599999999999</v>
      </c>
      <c r="AN27" s="40">
        <v>0.82</v>
      </c>
      <c r="AO27" s="16">
        <v>0.84571428571428575</v>
      </c>
      <c r="AP27">
        <v>0.79428571428571482</v>
      </c>
      <c r="AR27">
        <f t="shared" si="22"/>
        <v>59.04</v>
      </c>
      <c r="AS27">
        <f t="shared" si="23"/>
        <v>60.891428571428577</v>
      </c>
      <c r="AT27">
        <f t="shared" si="24"/>
        <v>57.188571428571464</v>
      </c>
    </row>
    <row r="28" spans="1:46">
      <c r="A28">
        <v>2044</v>
      </c>
      <c r="B28">
        <v>0.81</v>
      </c>
      <c r="C28" s="38">
        <v>0.81</v>
      </c>
      <c r="D28" s="38">
        <v>0.81</v>
      </c>
      <c r="E28" s="38">
        <v>0.87333333333333296</v>
      </c>
      <c r="F28" s="38">
        <f t="shared" si="2"/>
        <v>0.87333333333333296</v>
      </c>
      <c r="G28" s="38">
        <f t="shared" si="3"/>
        <v>0.87333333333333296</v>
      </c>
      <c r="H28" s="38">
        <f t="shared" si="4"/>
        <v>0.87333333333333296</v>
      </c>
      <c r="I28" s="38">
        <f t="shared" si="5"/>
        <v>0.87333333333333296</v>
      </c>
      <c r="J28" s="38">
        <f t="shared" si="6"/>
        <v>0.87333333333333296</v>
      </c>
      <c r="K28">
        <v>0.81</v>
      </c>
      <c r="L28">
        <v>0.81</v>
      </c>
      <c r="M28">
        <v>0.81</v>
      </c>
      <c r="N28">
        <v>0.81</v>
      </c>
      <c r="O28" s="18">
        <v>0.79800000000000004</v>
      </c>
      <c r="P28">
        <v>0.81</v>
      </c>
      <c r="Q28">
        <v>0.81</v>
      </c>
      <c r="R28">
        <v>0.81</v>
      </c>
      <c r="S28">
        <v>0.81</v>
      </c>
      <c r="T28">
        <f t="shared" si="9"/>
        <v>0.79800000000000004</v>
      </c>
      <c r="U28">
        <v>0.81</v>
      </c>
      <c r="V28">
        <v>0.81</v>
      </c>
      <c r="X28">
        <v>2044</v>
      </c>
      <c r="Y28">
        <f t="shared" si="10"/>
        <v>30.78</v>
      </c>
      <c r="Z28">
        <f t="shared" si="11"/>
        <v>58.320000000000007</v>
      </c>
      <c r="AA28">
        <f t="shared" si="12"/>
        <v>117.89999999999995</v>
      </c>
      <c r="AB28">
        <f t="shared" si="13"/>
        <v>7.1820000000000004</v>
      </c>
      <c r="AC28">
        <f t="shared" si="14"/>
        <v>8.7780000000000005</v>
      </c>
      <c r="AD28">
        <f t="shared" si="15"/>
        <v>89.100000000000009</v>
      </c>
      <c r="AG28">
        <f t="shared" si="16"/>
        <v>1101.924</v>
      </c>
      <c r="AH28">
        <f t="shared" si="17"/>
        <v>1399.6800000000003</v>
      </c>
      <c r="AI28">
        <f t="shared" si="18"/>
        <v>424.43999999999983</v>
      </c>
      <c r="AJ28">
        <f t="shared" si="19"/>
        <v>861.84</v>
      </c>
      <c r="AK28">
        <f t="shared" si="20"/>
        <v>1053.3600000000001</v>
      </c>
      <c r="AL28">
        <f t="shared" si="21"/>
        <v>1407.7800000000002</v>
      </c>
      <c r="AN28" s="40">
        <v>0.81</v>
      </c>
      <c r="AO28" s="16">
        <v>0.83714285714285719</v>
      </c>
      <c r="AP28">
        <v>0.78285714285714336</v>
      </c>
      <c r="AR28">
        <f t="shared" si="22"/>
        <v>58.320000000000007</v>
      </c>
      <c r="AS28">
        <f t="shared" si="23"/>
        <v>60.274285714285718</v>
      </c>
      <c r="AT28">
        <f t="shared" si="24"/>
        <v>56.365714285714319</v>
      </c>
    </row>
    <row r="29" spans="1:46">
      <c r="A29">
        <v>2045</v>
      </c>
      <c r="B29">
        <v>0.8</v>
      </c>
      <c r="C29" s="38">
        <v>0.8</v>
      </c>
      <c r="D29" s="38">
        <v>0.8</v>
      </c>
      <c r="E29" s="38">
        <v>0.86666666666666603</v>
      </c>
      <c r="F29" s="38">
        <f t="shared" si="2"/>
        <v>0.86666666666666603</v>
      </c>
      <c r="G29" s="38">
        <f t="shared" si="3"/>
        <v>0.86666666666666603</v>
      </c>
      <c r="H29" s="38">
        <f t="shared" si="4"/>
        <v>0.86666666666666603</v>
      </c>
      <c r="I29" s="38">
        <f t="shared" si="5"/>
        <v>0.86666666666666603</v>
      </c>
      <c r="J29" s="38">
        <f t="shared" si="6"/>
        <v>0.86666666666666603</v>
      </c>
      <c r="K29">
        <v>0.8</v>
      </c>
      <c r="L29">
        <v>0.8</v>
      </c>
      <c r="M29">
        <v>0.8</v>
      </c>
      <c r="N29">
        <v>0.8</v>
      </c>
      <c r="O29">
        <v>0.78500000000000003</v>
      </c>
      <c r="P29">
        <v>0.8</v>
      </c>
      <c r="Q29">
        <v>0.8</v>
      </c>
      <c r="R29">
        <v>0.8</v>
      </c>
      <c r="S29">
        <v>0.8</v>
      </c>
      <c r="T29">
        <f t="shared" si="9"/>
        <v>0.78500000000000003</v>
      </c>
      <c r="U29">
        <v>0.8</v>
      </c>
      <c r="V29">
        <v>0.8</v>
      </c>
      <c r="X29">
        <v>2045</v>
      </c>
      <c r="Y29">
        <f t="shared" si="10"/>
        <v>30.400000000000002</v>
      </c>
      <c r="Z29">
        <f t="shared" si="11"/>
        <v>57.6</v>
      </c>
      <c r="AA29">
        <f t="shared" si="12"/>
        <v>116.99999999999991</v>
      </c>
      <c r="AB29">
        <f t="shared" si="13"/>
        <v>7.0650000000000004</v>
      </c>
      <c r="AC29">
        <f t="shared" si="14"/>
        <v>8.6349999999999998</v>
      </c>
      <c r="AD29">
        <f t="shared" si="15"/>
        <v>88</v>
      </c>
      <c r="AG29">
        <f t="shared" si="16"/>
        <v>1088.32</v>
      </c>
      <c r="AH29">
        <f t="shared" si="17"/>
        <v>1382.4</v>
      </c>
      <c r="AI29">
        <f t="shared" si="18"/>
        <v>421.1999999999997</v>
      </c>
      <c r="AJ29">
        <f t="shared" si="19"/>
        <v>847.80000000000007</v>
      </c>
      <c r="AK29">
        <f t="shared" si="20"/>
        <v>1036.2</v>
      </c>
      <c r="AL29">
        <f t="shared" si="21"/>
        <v>1390.4</v>
      </c>
      <c r="AN29" s="40">
        <v>0.8</v>
      </c>
      <c r="AO29" s="16">
        <v>0.82857142857142863</v>
      </c>
      <c r="AP29">
        <v>0.77142857142857202</v>
      </c>
      <c r="AR29">
        <f t="shared" si="22"/>
        <v>57.6</v>
      </c>
      <c r="AS29">
        <f t="shared" si="23"/>
        <v>59.657142857142858</v>
      </c>
      <c r="AT29">
        <f t="shared" si="24"/>
        <v>55.542857142857187</v>
      </c>
    </row>
    <row r="30" spans="1:46">
      <c r="A30">
        <v>2046</v>
      </c>
      <c r="B30">
        <v>0.79</v>
      </c>
      <c r="C30" s="38">
        <v>0.79</v>
      </c>
      <c r="D30" s="38">
        <v>0.8</v>
      </c>
      <c r="E30" s="38">
        <v>0.86</v>
      </c>
      <c r="F30" s="38">
        <f t="shared" si="2"/>
        <v>0.86</v>
      </c>
      <c r="G30" s="38">
        <f t="shared" si="3"/>
        <v>0.86</v>
      </c>
      <c r="H30" s="38">
        <f t="shared" si="4"/>
        <v>0.86</v>
      </c>
      <c r="I30" s="38">
        <f t="shared" si="5"/>
        <v>0.86</v>
      </c>
      <c r="J30" s="38">
        <f t="shared" si="6"/>
        <v>0.86</v>
      </c>
      <c r="K30">
        <v>0.79</v>
      </c>
      <c r="L30">
        <v>0.79</v>
      </c>
      <c r="M30">
        <v>0.79</v>
      </c>
      <c r="N30">
        <v>0.79</v>
      </c>
      <c r="O30" s="18">
        <v>0.77200000000000002</v>
      </c>
      <c r="P30">
        <v>0.79</v>
      </c>
      <c r="Q30">
        <v>0.79</v>
      </c>
      <c r="R30">
        <v>0.79</v>
      </c>
      <c r="S30">
        <v>0.79</v>
      </c>
      <c r="T30">
        <f t="shared" si="9"/>
        <v>0.77200000000000002</v>
      </c>
      <c r="U30">
        <v>1</v>
      </c>
      <c r="V30">
        <v>1</v>
      </c>
      <c r="AN30" s="40">
        <v>0.79</v>
      </c>
      <c r="AO30" s="16">
        <v>0.82000000000000006</v>
      </c>
      <c r="AP30">
        <v>0.76000000000000056</v>
      </c>
      <c r="AR30">
        <f t="shared" si="22"/>
        <v>56.88</v>
      </c>
      <c r="AS30">
        <f t="shared" si="23"/>
        <v>59.040000000000006</v>
      </c>
      <c r="AT30">
        <f t="shared" si="24"/>
        <v>54.720000000000041</v>
      </c>
    </row>
    <row r="31" spans="1:46">
      <c r="A31">
        <v>2047</v>
      </c>
      <c r="B31">
        <v>0.78</v>
      </c>
      <c r="C31" s="38">
        <v>0.78</v>
      </c>
      <c r="D31" s="38">
        <v>0.8</v>
      </c>
      <c r="E31" s="38">
        <v>0.85333333333333306</v>
      </c>
      <c r="F31" s="38">
        <f t="shared" si="2"/>
        <v>0.85333333333333306</v>
      </c>
      <c r="G31" s="38">
        <f t="shared" si="3"/>
        <v>0.85333333333333306</v>
      </c>
      <c r="H31" s="38">
        <f t="shared" si="4"/>
        <v>0.85333333333333306</v>
      </c>
      <c r="I31" s="38">
        <f t="shared" si="5"/>
        <v>0.85333333333333306</v>
      </c>
      <c r="J31" s="38">
        <f t="shared" si="6"/>
        <v>0.85333333333333306</v>
      </c>
      <c r="K31">
        <v>0.78</v>
      </c>
      <c r="L31">
        <v>0.78</v>
      </c>
      <c r="M31">
        <v>0.78</v>
      </c>
      <c r="N31">
        <v>0.78</v>
      </c>
      <c r="O31">
        <v>0.75900000000000001</v>
      </c>
      <c r="P31">
        <v>0.78</v>
      </c>
      <c r="Q31">
        <v>0.78</v>
      </c>
      <c r="R31">
        <v>0.78</v>
      </c>
      <c r="S31">
        <v>0.78</v>
      </c>
      <c r="T31">
        <f t="shared" si="9"/>
        <v>0.75900000000000001</v>
      </c>
      <c r="U31">
        <v>1</v>
      </c>
      <c r="V31">
        <v>1</v>
      </c>
      <c r="AN31" s="40">
        <v>0.78</v>
      </c>
      <c r="AO31" s="16">
        <v>0.81142857142857139</v>
      </c>
      <c r="AP31">
        <v>0.74857142857142911</v>
      </c>
      <c r="AR31">
        <f t="shared" si="22"/>
        <v>56.160000000000004</v>
      </c>
      <c r="AS31">
        <f t="shared" si="23"/>
        <v>58.42285714285714</v>
      </c>
      <c r="AT31">
        <f t="shared" si="24"/>
        <v>53.897142857142896</v>
      </c>
    </row>
    <row r="32" spans="1:46">
      <c r="A32">
        <v>2048</v>
      </c>
      <c r="B32">
        <v>0.77</v>
      </c>
      <c r="C32" s="38">
        <v>0.77</v>
      </c>
      <c r="D32" s="38">
        <v>0.8</v>
      </c>
      <c r="E32" s="38">
        <v>0.84666666666666601</v>
      </c>
      <c r="F32" s="38">
        <f t="shared" si="2"/>
        <v>0.84666666666666601</v>
      </c>
      <c r="G32" s="38">
        <f t="shared" si="3"/>
        <v>0.84666666666666601</v>
      </c>
      <c r="H32" s="38">
        <f t="shared" si="4"/>
        <v>0.84666666666666601</v>
      </c>
      <c r="I32" s="38">
        <f t="shared" si="5"/>
        <v>0.84666666666666601</v>
      </c>
      <c r="J32" s="38">
        <f t="shared" si="6"/>
        <v>0.84666666666666601</v>
      </c>
      <c r="K32">
        <v>0.77</v>
      </c>
      <c r="L32">
        <v>0.77</v>
      </c>
      <c r="M32">
        <v>0.77</v>
      </c>
      <c r="N32">
        <v>0.77</v>
      </c>
      <c r="O32" s="18">
        <v>0.746</v>
      </c>
      <c r="P32">
        <v>0.77</v>
      </c>
      <c r="Q32">
        <v>0.77</v>
      </c>
      <c r="R32">
        <v>0.77</v>
      </c>
      <c r="S32">
        <v>0.77</v>
      </c>
      <c r="T32">
        <f t="shared" si="9"/>
        <v>0.746</v>
      </c>
      <c r="U32">
        <v>1</v>
      </c>
      <c r="V32">
        <v>1</v>
      </c>
      <c r="AN32" s="40">
        <v>0.77</v>
      </c>
      <c r="AO32" s="16">
        <v>0.80285714285714294</v>
      </c>
      <c r="AP32">
        <v>0.73714285714285777</v>
      </c>
      <c r="AR32">
        <f t="shared" si="22"/>
        <v>55.44</v>
      </c>
      <c r="AS32">
        <f t="shared" si="23"/>
        <v>57.805714285714288</v>
      </c>
      <c r="AT32">
        <f t="shared" si="24"/>
        <v>53.074285714285757</v>
      </c>
    </row>
    <row r="33" spans="1:46">
      <c r="A33">
        <v>2049</v>
      </c>
      <c r="B33">
        <v>0.76000000000000101</v>
      </c>
      <c r="C33" s="38">
        <v>0.76000000000000101</v>
      </c>
      <c r="D33" s="38">
        <v>0.8</v>
      </c>
      <c r="E33" s="38">
        <v>0.84</v>
      </c>
      <c r="F33" s="38">
        <f t="shared" si="2"/>
        <v>0.84</v>
      </c>
      <c r="G33" s="38">
        <f t="shared" si="3"/>
        <v>0.84</v>
      </c>
      <c r="H33" s="38">
        <f t="shared" si="4"/>
        <v>0.84</v>
      </c>
      <c r="I33" s="38">
        <f t="shared" si="5"/>
        <v>0.84</v>
      </c>
      <c r="J33" s="38">
        <f t="shared" si="6"/>
        <v>0.84</v>
      </c>
      <c r="K33">
        <v>0.76000000000000101</v>
      </c>
      <c r="L33">
        <v>0.76000000000000101</v>
      </c>
      <c r="M33">
        <v>0.76000000000000101</v>
      </c>
      <c r="N33">
        <v>0.76000000000000101</v>
      </c>
      <c r="O33">
        <v>0.73299999999999998</v>
      </c>
      <c r="P33">
        <v>0.76000000000000101</v>
      </c>
      <c r="Q33">
        <v>0.76000000000000101</v>
      </c>
      <c r="R33">
        <v>0.76000000000000101</v>
      </c>
      <c r="S33">
        <v>0.76000000000000101</v>
      </c>
      <c r="T33">
        <f t="shared" si="9"/>
        <v>0.73299999999999998</v>
      </c>
      <c r="U33">
        <v>1</v>
      </c>
      <c r="V33">
        <v>1</v>
      </c>
      <c r="AN33" s="40">
        <v>0.76000000000000101</v>
      </c>
      <c r="AO33" s="16">
        <v>0.79428571428571426</v>
      </c>
      <c r="AP33">
        <v>0.72571428571428642</v>
      </c>
      <c r="AR33">
        <f t="shared" si="22"/>
        <v>54.72000000000007</v>
      </c>
      <c r="AS33">
        <f t="shared" si="23"/>
        <v>57.188571428571429</v>
      </c>
      <c r="AT33">
        <f t="shared" si="24"/>
        <v>52.251428571428619</v>
      </c>
    </row>
    <row r="34" spans="1:46" s="18" customFormat="1">
      <c r="A34" s="18">
        <v>2050</v>
      </c>
      <c r="B34" s="18">
        <v>0.750000000000001</v>
      </c>
      <c r="C34" s="39">
        <v>0.750000000000001</v>
      </c>
      <c r="D34" s="39">
        <v>0.8</v>
      </c>
      <c r="E34" s="38">
        <v>0.83333333333333304</v>
      </c>
      <c r="F34" s="38">
        <f t="shared" si="2"/>
        <v>0.83333333333333304</v>
      </c>
      <c r="G34" s="38">
        <f t="shared" si="3"/>
        <v>0.83333333333333304</v>
      </c>
      <c r="H34" s="38">
        <f t="shared" si="4"/>
        <v>0.83333333333333304</v>
      </c>
      <c r="I34" s="38">
        <f t="shared" si="5"/>
        <v>0.83333333333333304</v>
      </c>
      <c r="J34" s="38">
        <f t="shared" si="6"/>
        <v>0.83333333333333304</v>
      </c>
      <c r="K34" s="18">
        <v>0.750000000000001</v>
      </c>
      <c r="L34" s="18">
        <v>0.750000000000001</v>
      </c>
      <c r="M34" s="18">
        <v>0.750000000000001</v>
      </c>
      <c r="N34" s="18">
        <v>0.750000000000001</v>
      </c>
      <c r="O34" s="18">
        <v>0.72</v>
      </c>
      <c r="P34" s="18">
        <v>0.750000000000001</v>
      </c>
      <c r="Q34" s="18">
        <v>0.750000000000001</v>
      </c>
      <c r="R34" s="18">
        <v>0.750000000000001</v>
      </c>
      <c r="S34" s="18">
        <v>0.750000000000001</v>
      </c>
      <c r="T34">
        <f t="shared" si="9"/>
        <v>0.72</v>
      </c>
      <c r="U34" s="18">
        <v>1</v>
      </c>
      <c r="V34" s="18">
        <v>1</v>
      </c>
      <c r="AN34" s="40">
        <v>0.750000000000001</v>
      </c>
      <c r="AO34" s="16">
        <v>0.78571428571428581</v>
      </c>
      <c r="AP34">
        <v>0.71428571428571497</v>
      </c>
      <c r="AQ34"/>
      <c r="AR34">
        <f t="shared" si="22"/>
        <v>54.000000000000071</v>
      </c>
      <c r="AS34">
        <f t="shared" si="23"/>
        <v>56.571428571428577</v>
      </c>
      <c r="AT34">
        <f t="shared" si="24"/>
        <v>51.42857142857148</v>
      </c>
    </row>
    <row r="35" spans="1:46">
      <c r="A35">
        <v>2051</v>
      </c>
      <c r="B35">
        <v>0.8</v>
      </c>
      <c r="C35">
        <v>0.8</v>
      </c>
      <c r="D35">
        <v>0.8</v>
      </c>
      <c r="E35" s="38">
        <v>0.82666666666666599</v>
      </c>
      <c r="F35" s="38">
        <f t="shared" si="2"/>
        <v>0.82666666666666599</v>
      </c>
      <c r="G35" s="38">
        <f t="shared" ref="G35:G44" si="25">E35</f>
        <v>0.82666666666666599</v>
      </c>
      <c r="H35" s="38">
        <f t="shared" ref="H35:H44" si="26">E35</f>
        <v>0.82666666666666599</v>
      </c>
      <c r="I35" s="38">
        <f t="shared" ref="I35:I44" si="27">E35</f>
        <v>0.82666666666666599</v>
      </c>
      <c r="J35" s="38">
        <f t="shared" ref="J35:J44" si="28">E35</f>
        <v>0.82666666666666599</v>
      </c>
      <c r="K35">
        <v>0.8</v>
      </c>
      <c r="L35">
        <v>0.8</v>
      </c>
      <c r="M35">
        <v>0.8</v>
      </c>
      <c r="N35">
        <v>0.8</v>
      </c>
      <c r="O35">
        <v>0.8</v>
      </c>
      <c r="P35">
        <v>0.8</v>
      </c>
      <c r="Q35">
        <v>0.8</v>
      </c>
      <c r="R35">
        <v>0.8</v>
      </c>
      <c r="S35">
        <v>0.8</v>
      </c>
      <c r="T35">
        <f t="shared" si="9"/>
        <v>0.8</v>
      </c>
      <c r="U35">
        <v>1</v>
      </c>
      <c r="V35">
        <v>1</v>
      </c>
      <c r="AN35" s="40">
        <v>0.8</v>
      </c>
      <c r="AO35" s="16">
        <v>0.77714285714285714</v>
      </c>
      <c r="AP35">
        <v>0.70285714285714351</v>
      </c>
      <c r="AR35">
        <f t="shared" si="22"/>
        <v>57.6</v>
      </c>
      <c r="AS35">
        <f t="shared" si="23"/>
        <v>55.954285714285717</v>
      </c>
      <c r="AT35">
        <f t="shared" si="24"/>
        <v>50.605714285714335</v>
      </c>
    </row>
    <row r="36" spans="1:46">
      <c r="A36">
        <v>2052</v>
      </c>
      <c r="B36">
        <v>0.8</v>
      </c>
      <c r="C36">
        <v>0.8</v>
      </c>
      <c r="D36">
        <v>0.8</v>
      </c>
      <c r="E36" s="38">
        <v>0.81999999999999895</v>
      </c>
      <c r="F36" s="38">
        <f t="shared" si="2"/>
        <v>0.81999999999999895</v>
      </c>
      <c r="G36" s="38">
        <f t="shared" si="25"/>
        <v>0.81999999999999895</v>
      </c>
      <c r="H36" s="38">
        <f t="shared" si="26"/>
        <v>0.81999999999999895</v>
      </c>
      <c r="I36" s="38">
        <f t="shared" si="27"/>
        <v>0.81999999999999895</v>
      </c>
      <c r="J36" s="38">
        <f t="shared" si="28"/>
        <v>0.81999999999999895</v>
      </c>
      <c r="K36">
        <v>0.8</v>
      </c>
      <c r="L36">
        <v>0.8</v>
      </c>
      <c r="M36">
        <v>0.8</v>
      </c>
      <c r="N36">
        <v>0.8</v>
      </c>
      <c r="O36">
        <v>0.8</v>
      </c>
      <c r="P36">
        <v>0.8</v>
      </c>
      <c r="Q36">
        <v>0.8</v>
      </c>
      <c r="R36">
        <v>0.8</v>
      </c>
      <c r="S36">
        <v>0.8</v>
      </c>
      <c r="T36">
        <f t="shared" si="9"/>
        <v>0.8</v>
      </c>
      <c r="U36">
        <v>1</v>
      </c>
      <c r="V36">
        <v>1</v>
      </c>
      <c r="AN36" s="40">
        <v>0.8</v>
      </c>
      <c r="AO36" s="16">
        <v>0.76857142857142857</v>
      </c>
      <c r="AP36">
        <v>0.69142857142857217</v>
      </c>
      <c r="AR36">
        <f t="shared" si="22"/>
        <v>57.6</v>
      </c>
      <c r="AS36">
        <f t="shared" si="23"/>
        <v>55.337142857142858</v>
      </c>
      <c r="AT36">
        <f t="shared" si="24"/>
        <v>49.782857142857196</v>
      </c>
    </row>
    <row r="37" spans="1:46">
      <c r="A37">
        <v>2053</v>
      </c>
      <c r="B37">
        <v>0.8</v>
      </c>
      <c r="C37">
        <v>0.8</v>
      </c>
      <c r="D37">
        <v>0.8</v>
      </c>
      <c r="E37" s="38">
        <v>0.81333333333333202</v>
      </c>
      <c r="F37" s="38">
        <f t="shared" si="2"/>
        <v>0.81333333333333202</v>
      </c>
      <c r="G37" s="38">
        <f t="shared" si="25"/>
        <v>0.81333333333333202</v>
      </c>
      <c r="H37" s="38">
        <f t="shared" si="26"/>
        <v>0.81333333333333202</v>
      </c>
      <c r="I37" s="38">
        <f t="shared" si="27"/>
        <v>0.81333333333333202</v>
      </c>
      <c r="J37" s="38">
        <f t="shared" si="28"/>
        <v>0.81333333333333202</v>
      </c>
      <c r="K37">
        <v>0.8</v>
      </c>
      <c r="L37">
        <v>0.8</v>
      </c>
      <c r="M37">
        <v>0.8</v>
      </c>
      <c r="N37">
        <v>0.8</v>
      </c>
      <c r="O37">
        <v>0.8</v>
      </c>
      <c r="P37">
        <v>0.8</v>
      </c>
      <c r="Q37">
        <v>0.8</v>
      </c>
      <c r="R37">
        <v>0.8</v>
      </c>
      <c r="S37">
        <v>0.8</v>
      </c>
      <c r="T37">
        <f t="shared" si="9"/>
        <v>0.8</v>
      </c>
      <c r="U37">
        <v>1</v>
      </c>
      <c r="V37">
        <v>1</v>
      </c>
      <c r="AN37" s="40">
        <v>0.8</v>
      </c>
      <c r="AO37" s="16">
        <v>0.76</v>
      </c>
      <c r="AP37">
        <v>0.68000000000000083</v>
      </c>
      <c r="AR37">
        <f t="shared" si="22"/>
        <v>57.6</v>
      </c>
      <c r="AS37">
        <f t="shared" si="23"/>
        <v>54.72</v>
      </c>
      <c r="AT37">
        <f t="shared" si="24"/>
        <v>48.960000000000058</v>
      </c>
    </row>
    <row r="38" spans="1:46">
      <c r="A38">
        <v>2054</v>
      </c>
      <c r="B38">
        <v>0.8</v>
      </c>
      <c r="C38">
        <v>0.8</v>
      </c>
      <c r="D38">
        <v>0.8</v>
      </c>
      <c r="E38" s="38">
        <v>0.80666666666666498</v>
      </c>
      <c r="F38" s="38">
        <f t="shared" si="2"/>
        <v>0.80666666666666498</v>
      </c>
      <c r="G38" s="38">
        <f t="shared" si="25"/>
        <v>0.80666666666666498</v>
      </c>
      <c r="H38" s="38">
        <f t="shared" si="26"/>
        <v>0.80666666666666498</v>
      </c>
      <c r="I38" s="38">
        <f t="shared" si="27"/>
        <v>0.80666666666666498</v>
      </c>
      <c r="J38" s="38">
        <f t="shared" si="28"/>
        <v>0.80666666666666498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f t="shared" si="9"/>
        <v>0.8</v>
      </c>
      <c r="U38">
        <v>1</v>
      </c>
      <c r="V38">
        <v>1</v>
      </c>
      <c r="AN38" s="40">
        <v>0.8</v>
      </c>
      <c r="AO38" s="16">
        <v>0.75142857142857145</v>
      </c>
      <c r="AP38">
        <v>0.66857142857142937</v>
      </c>
      <c r="AR38">
        <f t="shared" si="22"/>
        <v>57.6</v>
      </c>
      <c r="AS38">
        <f t="shared" si="23"/>
        <v>54.102857142857147</v>
      </c>
      <c r="AT38">
        <f t="shared" si="24"/>
        <v>48.137142857142912</v>
      </c>
    </row>
    <row r="39" spans="1:46">
      <c r="A39">
        <v>2055</v>
      </c>
      <c r="B39">
        <v>0.8</v>
      </c>
      <c r="C39">
        <v>0.8</v>
      </c>
      <c r="D39">
        <v>0.8</v>
      </c>
      <c r="E39" s="38">
        <v>0.79999999999999805</v>
      </c>
      <c r="F39" s="38">
        <f t="shared" si="2"/>
        <v>0.79999999999999805</v>
      </c>
      <c r="G39" s="38">
        <f t="shared" si="25"/>
        <v>0.79999999999999805</v>
      </c>
      <c r="H39" s="38">
        <f t="shared" si="26"/>
        <v>0.79999999999999805</v>
      </c>
      <c r="I39" s="38">
        <f t="shared" si="27"/>
        <v>0.79999999999999805</v>
      </c>
      <c r="J39" s="38">
        <f t="shared" si="28"/>
        <v>0.79999999999999805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f t="shared" si="9"/>
        <v>0.8</v>
      </c>
      <c r="U39">
        <v>1</v>
      </c>
      <c r="V39">
        <v>1</v>
      </c>
      <c r="AN39" s="40">
        <v>0.8</v>
      </c>
      <c r="AO39" s="16">
        <v>0.74285714285714288</v>
      </c>
      <c r="AP39">
        <v>0.65714285714285792</v>
      </c>
      <c r="AR39">
        <f t="shared" si="22"/>
        <v>57.6</v>
      </c>
      <c r="AS39">
        <f t="shared" si="23"/>
        <v>53.485714285714288</v>
      </c>
      <c r="AT39">
        <f t="shared" si="24"/>
        <v>47.314285714285774</v>
      </c>
    </row>
    <row r="40" spans="1:46">
      <c r="A40">
        <v>2056</v>
      </c>
      <c r="B40">
        <v>0.8</v>
      </c>
      <c r="C40">
        <v>0.8</v>
      </c>
      <c r="D40">
        <v>0.8</v>
      </c>
      <c r="E40" s="38">
        <v>0.793333333333331</v>
      </c>
      <c r="F40" s="38">
        <f t="shared" si="2"/>
        <v>0.793333333333331</v>
      </c>
      <c r="G40" s="38">
        <f t="shared" si="25"/>
        <v>0.793333333333331</v>
      </c>
      <c r="H40" s="38">
        <f t="shared" si="26"/>
        <v>0.793333333333331</v>
      </c>
      <c r="I40" s="38">
        <f t="shared" si="27"/>
        <v>0.793333333333331</v>
      </c>
      <c r="J40" s="38">
        <f t="shared" si="28"/>
        <v>0.793333333333331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f t="shared" si="9"/>
        <v>0.8</v>
      </c>
      <c r="U40">
        <v>1</v>
      </c>
      <c r="V40">
        <v>1</v>
      </c>
      <c r="AN40" s="40">
        <v>0.8</v>
      </c>
      <c r="AO40" s="16">
        <v>0.73428571428571432</v>
      </c>
      <c r="AP40">
        <v>0.64571428571428657</v>
      </c>
      <c r="AR40">
        <f t="shared" si="22"/>
        <v>57.6</v>
      </c>
      <c r="AS40">
        <f t="shared" si="23"/>
        <v>52.868571428571428</v>
      </c>
      <c r="AT40">
        <f t="shared" si="24"/>
        <v>46.491428571428635</v>
      </c>
    </row>
    <row r="41" spans="1:46">
      <c r="A41">
        <v>2057</v>
      </c>
      <c r="B41">
        <v>0.8</v>
      </c>
      <c r="C41">
        <v>0.8</v>
      </c>
      <c r="D41">
        <v>0.8</v>
      </c>
      <c r="E41" s="38">
        <v>0.78666666666666496</v>
      </c>
      <c r="F41" s="38">
        <f t="shared" si="2"/>
        <v>0.78666666666666496</v>
      </c>
      <c r="G41" s="38">
        <f t="shared" si="25"/>
        <v>0.78666666666666496</v>
      </c>
      <c r="H41" s="38">
        <f t="shared" si="26"/>
        <v>0.78666666666666496</v>
      </c>
      <c r="I41" s="38">
        <f t="shared" si="27"/>
        <v>0.78666666666666496</v>
      </c>
      <c r="J41" s="38">
        <f t="shared" si="28"/>
        <v>0.78666666666666496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f t="shared" si="9"/>
        <v>0.8</v>
      </c>
      <c r="U41">
        <v>1</v>
      </c>
      <c r="V41">
        <v>1</v>
      </c>
      <c r="AN41" s="40">
        <v>0.8</v>
      </c>
      <c r="AO41" s="16">
        <v>0.72571428571428576</v>
      </c>
      <c r="AP41">
        <v>0.63428571428571523</v>
      </c>
      <c r="AR41">
        <f t="shared" si="22"/>
        <v>57.6</v>
      </c>
      <c r="AS41">
        <f t="shared" si="23"/>
        <v>52.251428571428576</v>
      </c>
      <c r="AT41">
        <f t="shared" si="24"/>
        <v>45.668571428571497</v>
      </c>
    </row>
    <row r="42" spans="1:46">
      <c r="A42">
        <v>2058</v>
      </c>
      <c r="B42">
        <v>0.8</v>
      </c>
      <c r="C42">
        <v>0.8</v>
      </c>
      <c r="D42">
        <v>0.8</v>
      </c>
      <c r="E42" s="38">
        <v>0.77999999999999803</v>
      </c>
      <c r="F42" s="38">
        <f t="shared" si="2"/>
        <v>0.77999999999999803</v>
      </c>
      <c r="G42" s="38">
        <f t="shared" si="25"/>
        <v>0.77999999999999803</v>
      </c>
      <c r="H42" s="38">
        <f t="shared" si="26"/>
        <v>0.77999999999999803</v>
      </c>
      <c r="I42" s="38">
        <f t="shared" si="27"/>
        <v>0.77999999999999803</v>
      </c>
      <c r="J42" s="38">
        <f t="shared" si="28"/>
        <v>0.77999999999999803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f t="shared" si="9"/>
        <v>0.8</v>
      </c>
      <c r="U42">
        <v>1</v>
      </c>
      <c r="V42">
        <v>1</v>
      </c>
      <c r="AN42" s="40">
        <v>0.8</v>
      </c>
      <c r="AO42" s="16">
        <v>0.71714285714285719</v>
      </c>
      <c r="AP42">
        <v>0.62285714285714378</v>
      </c>
      <c r="AR42">
        <f t="shared" si="22"/>
        <v>57.6</v>
      </c>
      <c r="AS42">
        <f t="shared" si="23"/>
        <v>51.634285714285717</v>
      </c>
      <c r="AT42">
        <f t="shared" si="24"/>
        <v>44.845714285714351</v>
      </c>
    </row>
    <row r="43" spans="1:46">
      <c r="A43">
        <v>2059</v>
      </c>
      <c r="B43">
        <v>0.8</v>
      </c>
      <c r="C43">
        <v>0.8</v>
      </c>
      <c r="D43">
        <v>0.8</v>
      </c>
      <c r="E43" s="38">
        <v>0.77333333333333099</v>
      </c>
      <c r="F43" s="38">
        <f t="shared" si="2"/>
        <v>0.77333333333333099</v>
      </c>
      <c r="G43" s="38">
        <f t="shared" si="25"/>
        <v>0.77333333333333099</v>
      </c>
      <c r="H43" s="38">
        <f t="shared" si="26"/>
        <v>0.77333333333333099</v>
      </c>
      <c r="I43" s="38">
        <f t="shared" si="27"/>
        <v>0.77333333333333099</v>
      </c>
      <c r="J43" s="38">
        <f t="shared" si="28"/>
        <v>0.77333333333333099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f t="shared" si="9"/>
        <v>0.8</v>
      </c>
      <c r="U43">
        <v>1</v>
      </c>
      <c r="V43">
        <v>1</v>
      </c>
      <c r="AN43" s="40">
        <v>0.8</v>
      </c>
      <c r="AO43" s="16">
        <v>0.70857142857142863</v>
      </c>
      <c r="AP43">
        <v>0.61142857142857232</v>
      </c>
      <c r="AR43">
        <f t="shared" si="22"/>
        <v>57.6</v>
      </c>
      <c r="AS43">
        <f t="shared" si="23"/>
        <v>51.017142857142858</v>
      </c>
      <c r="AT43">
        <f t="shared" si="24"/>
        <v>44.022857142857205</v>
      </c>
    </row>
    <row r="44" spans="1:46">
      <c r="A44">
        <v>2060</v>
      </c>
      <c r="B44">
        <v>0.8</v>
      </c>
      <c r="C44">
        <v>0.8</v>
      </c>
      <c r="D44">
        <v>0.8</v>
      </c>
      <c r="E44" s="38">
        <v>0.76666666666666405</v>
      </c>
      <c r="F44" s="38">
        <f t="shared" si="2"/>
        <v>0.76666666666666405</v>
      </c>
      <c r="G44" s="38">
        <f t="shared" si="25"/>
        <v>0.76666666666666405</v>
      </c>
      <c r="H44" s="38">
        <f t="shared" si="26"/>
        <v>0.76666666666666405</v>
      </c>
      <c r="I44" s="38">
        <f t="shared" si="27"/>
        <v>0.76666666666666405</v>
      </c>
      <c r="J44" s="38">
        <f t="shared" si="28"/>
        <v>0.76666666666666405</v>
      </c>
      <c r="K44">
        <v>0.8</v>
      </c>
      <c r="L44">
        <v>0.8</v>
      </c>
      <c r="M44">
        <v>0.8</v>
      </c>
      <c r="N44">
        <v>0.8</v>
      </c>
      <c r="O44">
        <v>0.8</v>
      </c>
      <c r="P44">
        <v>0.8</v>
      </c>
      <c r="Q44">
        <v>0.8</v>
      </c>
      <c r="R44">
        <v>0.8</v>
      </c>
      <c r="S44">
        <v>0.8</v>
      </c>
      <c r="T44">
        <f t="shared" si="9"/>
        <v>0.8</v>
      </c>
      <c r="U44">
        <v>1</v>
      </c>
      <c r="V44">
        <v>1</v>
      </c>
      <c r="AN44" s="40">
        <v>0.8</v>
      </c>
      <c r="AO44" s="16">
        <v>0.70000000000000007</v>
      </c>
      <c r="AP44">
        <v>0.60000000000000098</v>
      </c>
      <c r="AR44">
        <f t="shared" si="22"/>
        <v>57.6</v>
      </c>
      <c r="AS44">
        <f t="shared" si="23"/>
        <v>50.400000000000006</v>
      </c>
      <c r="AT44">
        <f t="shared" si="24"/>
        <v>43.200000000000074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97B8-7DFE-44B6-9333-004A5E9F0437}">
  <dimension ref="A1:V32"/>
  <sheetViews>
    <sheetView tabSelected="1" workbookViewId="0">
      <selection activeCell="P2" sqref="P2"/>
    </sheetView>
  </sheetViews>
  <sheetFormatPr defaultRowHeight="15.6"/>
  <sheetData>
    <row r="1" spans="1:22">
      <c r="B1" t="s">
        <v>6</v>
      </c>
      <c r="C1" t="s">
        <v>8</v>
      </c>
      <c r="D1" t="s">
        <v>97</v>
      </c>
      <c r="E1" t="s">
        <v>129</v>
      </c>
      <c r="F1" t="s">
        <v>98</v>
      </c>
      <c r="G1" t="s">
        <v>128</v>
      </c>
      <c r="H1" t="s">
        <v>125</v>
      </c>
      <c r="I1" t="s">
        <v>101</v>
      </c>
      <c r="J1" t="s">
        <v>91</v>
      </c>
      <c r="K1" t="s">
        <v>92</v>
      </c>
      <c r="L1" t="s">
        <v>9</v>
      </c>
      <c r="M1" t="s">
        <v>7</v>
      </c>
      <c r="N1" t="s">
        <v>15</v>
      </c>
      <c r="P1" t="s">
        <v>154</v>
      </c>
      <c r="Q1">
        <v>20</v>
      </c>
      <c r="R1">
        <v>10</v>
      </c>
      <c r="S1">
        <v>0</v>
      </c>
      <c r="T1">
        <v>-10</v>
      </c>
      <c r="U1">
        <v>-20</v>
      </c>
      <c r="V1">
        <v>-30</v>
      </c>
    </row>
    <row r="2" spans="1:22">
      <c r="A2" s="12" t="s">
        <v>40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P2" t="s">
        <v>153</v>
      </c>
      <c r="Q2">
        <v>1</v>
      </c>
      <c r="R2">
        <v>1.2</v>
      </c>
      <c r="S2">
        <v>1.5</v>
      </c>
    </row>
    <row r="3" spans="1:22">
      <c r="A3" s="12" t="s">
        <v>41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</row>
    <row r="4" spans="1:22">
      <c r="A4" s="12" t="s">
        <v>42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</row>
    <row r="5" spans="1:22">
      <c r="A5" s="12" t="s">
        <v>43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</row>
    <row r="6" spans="1:22">
      <c r="A6" s="12" t="s">
        <v>44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</row>
    <row r="7" spans="1:22">
      <c r="A7" s="12" t="s">
        <v>45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</row>
    <row r="8" spans="1:22">
      <c r="A8" s="12" t="s">
        <v>46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</row>
    <row r="9" spans="1:22">
      <c r="A9" s="12" t="s">
        <v>47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</row>
    <row r="10" spans="1:22">
      <c r="A10" s="12" t="s">
        <v>48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</row>
    <row r="11" spans="1:22">
      <c r="A11" s="12" t="s">
        <v>49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</row>
    <row r="12" spans="1:22">
      <c r="A12" s="12" t="s">
        <v>50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</row>
    <row r="13" spans="1:22">
      <c r="A13" s="12" t="s">
        <v>51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</row>
    <row r="14" spans="1:22">
      <c r="A14" s="12" t="s">
        <v>52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</row>
    <row r="15" spans="1:22">
      <c r="A15" s="12" t="s">
        <v>53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</row>
    <row r="16" spans="1:22">
      <c r="A16" s="12" t="s">
        <v>54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</row>
    <row r="17" spans="1:14">
      <c r="A17" s="12" t="s">
        <v>55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</row>
    <row r="18" spans="1:14">
      <c r="A18" s="12" t="s">
        <v>56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</row>
    <row r="19" spans="1:14">
      <c r="A19" s="12" t="s">
        <v>57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</row>
    <row r="20" spans="1:14">
      <c r="A20" s="12" t="s">
        <v>58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</row>
    <row r="21" spans="1:14">
      <c r="A21" s="12" t="s">
        <v>59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</row>
    <row r="22" spans="1:14">
      <c r="A22" s="12" t="s">
        <v>60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</row>
    <row r="23" spans="1:14">
      <c r="A23" s="12" t="s">
        <v>61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</row>
    <row r="24" spans="1:14">
      <c r="A24" s="12" t="s">
        <v>62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</row>
    <row r="25" spans="1:14">
      <c r="A25" s="12" t="s">
        <v>63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</row>
    <row r="26" spans="1:14">
      <c r="A26" s="12" t="s">
        <v>64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</row>
    <row r="27" spans="1:14">
      <c r="A27" s="12" t="s">
        <v>65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</row>
    <row r="28" spans="1:14">
      <c r="A28" s="12" t="s">
        <v>66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</row>
    <row r="29" spans="1:14">
      <c r="A29" s="12" t="s">
        <v>67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</row>
    <row r="30" spans="1:14">
      <c r="A30" s="12" t="s">
        <v>68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</row>
    <row r="31" spans="1:14">
      <c r="A31" s="12" t="s">
        <v>69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</row>
    <row r="32" spans="1:14">
      <c r="A32" s="12" t="s">
        <v>70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00CA-9CE3-43B5-B020-E3A706870E3F}">
  <dimension ref="A1:V32"/>
  <sheetViews>
    <sheetView workbookViewId="0">
      <selection activeCell="B2" sqref="B2:N32"/>
    </sheetView>
  </sheetViews>
  <sheetFormatPr defaultRowHeight="15.6"/>
  <sheetData>
    <row r="1" spans="1:22">
      <c r="B1" t="s">
        <v>6</v>
      </c>
      <c r="C1" t="s">
        <v>8</v>
      </c>
      <c r="D1" t="s">
        <v>97</v>
      </c>
      <c r="E1" t="s">
        <v>129</v>
      </c>
      <c r="F1" t="s">
        <v>98</v>
      </c>
      <c r="G1" t="s">
        <v>128</v>
      </c>
      <c r="H1" t="s">
        <v>125</v>
      </c>
      <c r="I1" t="s">
        <v>101</v>
      </c>
      <c r="J1" t="s">
        <v>91</v>
      </c>
      <c r="K1" t="s">
        <v>92</v>
      </c>
      <c r="L1" t="s">
        <v>9</v>
      </c>
      <c r="M1" t="s">
        <v>7</v>
      </c>
      <c r="N1" t="s">
        <v>15</v>
      </c>
      <c r="P1" t="s">
        <v>152</v>
      </c>
      <c r="Q1">
        <v>0</v>
      </c>
      <c r="R1">
        <v>0.1</v>
      </c>
      <c r="S1">
        <v>0.2</v>
      </c>
      <c r="T1">
        <v>0.3</v>
      </c>
      <c r="U1">
        <v>0.4</v>
      </c>
      <c r="V1">
        <v>0.5</v>
      </c>
    </row>
    <row r="2" spans="1:22">
      <c r="A2" s="12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P2" t="s">
        <v>153</v>
      </c>
      <c r="Q2">
        <v>1</v>
      </c>
      <c r="R2">
        <v>1.2</v>
      </c>
      <c r="S2">
        <v>1.5</v>
      </c>
    </row>
    <row r="3" spans="1:22">
      <c r="A3" s="12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P3">
        <v>0</v>
      </c>
    </row>
    <row r="4" spans="1:22">
      <c r="A4" s="12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P4">
        <v>0</v>
      </c>
    </row>
    <row r="5" spans="1:22">
      <c r="A5" s="12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P5">
        <v>0</v>
      </c>
    </row>
    <row r="6" spans="1:22">
      <c r="A6" s="12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P6">
        <v>0</v>
      </c>
    </row>
    <row r="7" spans="1:22">
      <c r="A7" s="12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P7">
        <v>0</v>
      </c>
    </row>
    <row r="8" spans="1:22">
      <c r="A8" s="12" t="s">
        <v>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P8">
        <v>0</v>
      </c>
    </row>
    <row r="9" spans="1:22">
      <c r="A9" s="12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P9">
        <v>0</v>
      </c>
    </row>
    <row r="10" spans="1:22">
      <c r="A10" s="12" t="s">
        <v>48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P10">
        <v>0</v>
      </c>
    </row>
    <row r="11" spans="1:22">
      <c r="A11" s="12" t="s">
        <v>49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P11">
        <v>0</v>
      </c>
    </row>
    <row r="12" spans="1:22">
      <c r="A12" s="12" t="s">
        <v>50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P12">
        <v>0</v>
      </c>
    </row>
    <row r="13" spans="1:22">
      <c r="A13" s="12" t="s">
        <v>51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P13">
        <v>0</v>
      </c>
    </row>
    <row r="14" spans="1:22">
      <c r="A14" s="12" t="s">
        <v>52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P14">
        <v>0</v>
      </c>
    </row>
    <row r="15" spans="1:22">
      <c r="A15" s="12" t="s">
        <v>53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P15">
        <v>0</v>
      </c>
    </row>
    <row r="16" spans="1:22">
      <c r="A16" s="12" t="s">
        <v>54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P16">
        <v>0</v>
      </c>
    </row>
    <row r="17" spans="1:16">
      <c r="A17" s="12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P17">
        <v>0</v>
      </c>
    </row>
    <row r="18" spans="1:16">
      <c r="A18" s="12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P18">
        <v>0</v>
      </c>
    </row>
    <row r="19" spans="1:16">
      <c r="A19" s="12" t="s">
        <v>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P19">
        <v>0</v>
      </c>
    </row>
    <row r="20" spans="1:16">
      <c r="A20" s="12" t="s">
        <v>58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P20">
        <v>0</v>
      </c>
    </row>
    <row r="21" spans="1:16">
      <c r="A21" s="12" t="s">
        <v>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P21">
        <v>0</v>
      </c>
    </row>
    <row r="22" spans="1:16">
      <c r="A22" s="12" t="s">
        <v>60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P22">
        <v>0</v>
      </c>
    </row>
    <row r="23" spans="1:16">
      <c r="A23" s="12" t="s">
        <v>61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P23">
        <v>0</v>
      </c>
    </row>
    <row r="24" spans="1:16">
      <c r="A24" s="12" t="s">
        <v>62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P24">
        <v>0</v>
      </c>
    </row>
    <row r="25" spans="1:16">
      <c r="A25" s="12" t="s">
        <v>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P25">
        <v>1.2</v>
      </c>
    </row>
    <row r="26" spans="1:16">
      <c r="A26" s="12" t="s">
        <v>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P26">
        <v>0</v>
      </c>
    </row>
    <row r="27" spans="1:16">
      <c r="A27" s="12" t="s">
        <v>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P27">
        <v>0</v>
      </c>
    </row>
    <row r="28" spans="1:16">
      <c r="A28" s="12" t="s">
        <v>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P28">
        <v>0</v>
      </c>
    </row>
    <row r="29" spans="1:16">
      <c r="A29" s="12" t="s">
        <v>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P29">
        <v>0</v>
      </c>
    </row>
    <row r="30" spans="1:16">
      <c r="A30" s="12" t="s">
        <v>68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P30">
        <v>0</v>
      </c>
    </row>
    <row r="31" spans="1:16">
      <c r="A31" s="12" t="s">
        <v>69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P31">
        <v>0</v>
      </c>
    </row>
    <row r="32" spans="1:16">
      <c r="A32" s="12" t="s">
        <v>70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P3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97BD-DACB-444C-B31A-FAF211D8D886}">
  <dimension ref="A1:AG44"/>
  <sheetViews>
    <sheetView zoomScale="85" zoomScaleNormal="85" workbookViewId="0">
      <selection activeCell="AF3" sqref="AF3"/>
    </sheetView>
  </sheetViews>
  <sheetFormatPr defaultRowHeight="15.6"/>
  <cols>
    <col min="4" max="4" width="0" hidden="1" customWidth="1"/>
    <col min="14" max="14" width="0" hidden="1" customWidth="1"/>
    <col min="17" max="19" width="0" hidden="1" customWidth="1"/>
    <col min="22" max="22" width="13.08984375" customWidth="1"/>
    <col min="31" max="31" width="9.81640625" bestFit="1" customWidth="1"/>
  </cols>
  <sheetData>
    <row r="1" spans="1:33" ht="42" thickBot="1">
      <c r="B1" t="s">
        <v>6</v>
      </c>
      <c r="C1" t="s">
        <v>8</v>
      </c>
      <c r="D1" s="20" t="s">
        <v>96</v>
      </c>
      <c r="E1" t="s">
        <v>97</v>
      </c>
      <c r="F1" t="s">
        <v>101</v>
      </c>
      <c r="G1" t="s">
        <v>129</v>
      </c>
      <c r="H1" t="s">
        <v>98</v>
      </c>
      <c r="I1" s="20" t="s">
        <v>128</v>
      </c>
      <c r="J1" s="20" t="s">
        <v>125</v>
      </c>
      <c r="K1" s="20" t="s">
        <v>10</v>
      </c>
      <c r="L1" t="s">
        <v>91</v>
      </c>
      <c r="M1" t="s">
        <v>92</v>
      </c>
      <c r="N1" s="20" t="s">
        <v>11</v>
      </c>
      <c r="O1" t="s">
        <v>9</v>
      </c>
      <c r="P1" t="s">
        <v>7</v>
      </c>
      <c r="Q1" s="20" t="s">
        <v>93</v>
      </c>
      <c r="R1" s="20" t="s">
        <v>94</v>
      </c>
      <c r="S1" s="20" t="s">
        <v>16</v>
      </c>
      <c r="T1" t="s">
        <v>15</v>
      </c>
      <c r="V1" s="27" t="s">
        <v>163</v>
      </c>
      <c r="W1" s="28" t="s">
        <v>157</v>
      </c>
      <c r="X1" s="28" t="s">
        <v>158</v>
      </c>
      <c r="Y1" s="28" t="s">
        <v>159</v>
      </c>
      <c r="Z1" s="28" t="s">
        <v>160</v>
      </c>
      <c r="AA1" s="28" t="s">
        <v>161</v>
      </c>
      <c r="AB1" s="28" t="s">
        <v>162</v>
      </c>
      <c r="AF1" s="31" t="s">
        <v>164</v>
      </c>
      <c r="AG1" t="s">
        <v>170</v>
      </c>
    </row>
    <row r="2" spans="1:33" ht="16.2" thickBot="1">
      <c r="A2">
        <v>2018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1.1616088282270944</v>
      </c>
      <c r="P2">
        <v>1</v>
      </c>
      <c r="Q2">
        <v>1</v>
      </c>
      <c r="R2">
        <v>1</v>
      </c>
      <c r="S2">
        <v>1</v>
      </c>
      <c r="T2">
        <v>1</v>
      </c>
      <c r="V2" s="29" t="s">
        <v>155</v>
      </c>
      <c r="W2" s="30">
        <v>1500</v>
      </c>
      <c r="X2" s="30">
        <v>3000</v>
      </c>
      <c r="Y2" s="30">
        <v>4500</v>
      </c>
      <c r="Z2" s="30">
        <v>6000</v>
      </c>
      <c r="AA2" s="30">
        <v>7500</v>
      </c>
      <c r="AB2" s="30">
        <v>9000</v>
      </c>
      <c r="AD2" t="s">
        <v>173</v>
      </c>
      <c r="AE2" t="s">
        <v>172</v>
      </c>
      <c r="AF2" t="s">
        <v>169</v>
      </c>
    </row>
    <row r="3" spans="1:33" ht="55.8" thickBot="1">
      <c r="A3">
        <v>2019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1.1616088282270944</v>
      </c>
      <c r="P3">
        <v>1</v>
      </c>
      <c r="Q3">
        <v>1</v>
      </c>
      <c r="R3">
        <v>1</v>
      </c>
      <c r="S3">
        <v>1</v>
      </c>
      <c r="T3">
        <v>1</v>
      </c>
      <c r="U3">
        <v>2025</v>
      </c>
      <c r="V3" s="29" t="s">
        <v>156</v>
      </c>
      <c r="W3" s="30">
        <f>W2*0.0000265</f>
        <v>3.9750000000000001E-2</v>
      </c>
      <c r="X3" s="30">
        <f t="shared" ref="X3:AB3" si="0">X2*0.0000265</f>
        <v>7.9500000000000001E-2</v>
      </c>
      <c r="Y3" s="30">
        <f t="shared" si="0"/>
        <v>0.11924999999999999</v>
      </c>
      <c r="Z3" s="30">
        <f t="shared" si="0"/>
        <v>0.159</v>
      </c>
      <c r="AA3" s="30">
        <f t="shared" si="0"/>
        <v>0.19875000000000001</v>
      </c>
      <c r="AB3" s="30">
        <f t="shared" si="0"/>
        <v>0.23849999999999999</v>
      </c>
      <c r="AC3" s="33">
        <f>AVERAGE(W3:AB3)</f>
        <v>0.13912499999999997</v>
      </c>
      <c r="AD3" s="31">
        <f>400*AC3</f>
        <v>55.649999999999991</v>
      </c>
      <c r="AE3" s="31">
        <f>400/(400-AD3)</f>
        <v>1.1616088282270944</v>
      </c>
      <c r="AF3" t="s">
        <v>171</v>
      </c>
    </row>
    <row r="4" spans="1:33" ht="55.8" thickBot="1">
      <c r="A4">
        <v>2020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1.1616088282270944</v>
      </c>
      <c r="P4">
        <v>1</v>
      </c>
      <c r="Q4">
        <v>1</v>
      </c>
      <c r="R4">
        <v>1</v>
      </c>
      <c r="S4">
        <v>1</v>
      </c>
      <c r="T4">
        <v>1</v>
      </c>
      <c r="U4">
        <v>2030</v>
      </c>
      <c r="V4" s="29" t="s">
        <v>165</v>
      </c>
      <c r="W4" s="30">
        <f>0.63*W2*0.0000265</f>
        <v>2.5042499999999999E-2</v>
      </c>
      <c r="X4" s="30">
        <f t="shared" ref="X4:AB4" si="1">0.63*X2*0.0000265</f>
        <v>5.0084999999999998E-2</v>
      </c>
      <c r="Y4" s="30">
        <f t="shared" si="1"/>
        <v>7.51275E-2</v>
      </c>
      <c r="Z4" s="30">
        <f t="shared" si="1"/>
        <v>0.10017</v>
      </c>
      <c r="AA4" s="30">
        <f t="shared" si="1"/>
        <v>0.1252125</v>
      </c>
      <c r="AB4" s="30">
        <f t="shared" si="1"/>
        <v>0.150255</v>
      </c>
      <c r="AC4" s="33">
        <f t="shared" ref="AC4:AC6" si="2">AVERAGE(W4:AB4)</f>
        <v>8.7648749999999997E-2</v>
      </c>
      <c r="AD4" s="31">
        <f t="shared" ref="AD4:AD6" si="3">400*AC4</f>
        <v>35.0595</v>
      </c>
      <c r="AE4" s="31">
        <f t="shared" ref="AE4:AE6" si="4">400/(400-AD4)</f>
        <v>1.0960690852344424</v>
      </c>
    </row>
    <row r="5" spans="1:33" ht="55.8" thickBot="1">
      <c r="A5">
        <v>2021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1.1616088282270944</v>
      </c>
      <c r="P5">
        <v>1</v>
      </c>
      <c r="Q5">
        <v>1</v>
      </c>
      <c r="R5">
        <v>1</v>
      </c>
      <c r="S5">
        <v>1</v>
      </c>
      <c r="T5">
        <v>1</v>
      </c>
      <c r="U5">
        <v>2035</v>
      </c>
      <c r="V5" s="29" t="s">
        <v>166</v>
      </c>
      <c r="W5">
        <f>0.5*W2*0.0000265</f>
        <v>1.9875E-2</v>
      </c>
      <c r="X5">
        <f t="shared" ref="X5:AB5" si="5">0.5*X2*0.0000265</f>
        <v>3.9750000000000001E-2</v>
      </c>
      <c r="Y5">
        <f t="shared" si="5"/>
        <v>5.9624999999999997E-2</v>
      </c>
      <c r="Z5">
        <f t="shared" si="5"/>
        <v>7.9500000000000001E-2</v>
      </c>
      <c r="AA5">
        <f t="shared" si="5"/>
        <v>9.9375000000000005E-2</v>
      </c>
      <c r="AB5">
        <f t="shared" si="5"/>
        <v>0.11924999999999999</v>
      </c>
      <c r="AC5" s="33">
        <f t="shared" si="2"/>
        <v>6.9562499999999985E-2</v>
      </c>
      <c r="AD5" s="31">
        <f t="shared" si="3"/>
        <v>27.824999999999996</v>
      </c>
      <c r="AE5" s="31">
        <f t="shared" si="4"/>
        <v>1.0747632162289245</v>
      </c>
    </row>
    <row r="6" spans="1:33" ht="55.2">
      <c r="A6">
        <v>2022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1.1616088282270944</v>
      </c>
      <c r="P6">
        <v>1</v>
      </c>
      <c r="Q6">
        <v>1</v>
      </c>
      <c r="R6">
        <v>1</v>
      </c>
      <c r="S6">
        <v>1</v>
      </c>
      <c r="T6">
        <v>1</v>
      </c>
      <c r="U6">
        <v>2040</v>
      </c>
      <c r="V6" s="32" t="s">
        <v>168</v>
      </c>
      <c r="W6">
        <f>0.377*W2*0.0000265</f>
        <v>1.4985750000000001E-2</v>
      </c>
      <c r="X6">
        <f t="shared" ref="X6:AB6" si="6">0.377*X2*0.0000265</f>
        <v>2.9971500000000002E-2</v>
      </c>
      <c r="Y6">
        <f t="shared" si="6"/>
        <v>4.4957249999999997E-2</v>
      </c>
      <c r="Z6">
        <f t="shared" si="6"/>
        <v>5.9943000000000003E-2</v>
      </c>
      <c r="AA6">
        <f t="shared" si="6"/>
        <v>7.4928750000000002E-2</v>
      </c>
      <c r="AB6">
        <f t="shared" si="6"/>
        <v>8.9914499999999994E-2</v>
      </c>
      <c r="AC6" s="33">
        <f t="shared" si="2"/>
        <v>5.2450125000000007E-2</v>
      </c>
      <c r="AD6" s="31">
        <f t="shared" si="3"/>
        <v>20.980050000000002</v>
      </c>
      <c r="AE6" s="31">
        <f t="shared" si="4"/>
        <v>1.0553534187316524</v>
      </c>
    </row>
    <row r="7" spans="1:33">
      <c r="A7">
        <v>2023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1.1616088282270944</v>
      </c>
      <c r="P7">
        <v>1</v>
      </c>
      <c r="Q7">
        <v>1</v>
      </c>
      <c r="R7">
        <v>1</v>
      </c>
      <c r="S7">
        <v>1</v>
      </c>
      <c r="T7">
        <v>1</v>
      </c>
      <c r="U7" t="s">
        <v>167</v>
      </c>
    </row>
    <row r="8" spans="1:33">
      <c r="A8">
        <v>2024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1.1616088282270944</v>
      </c>
      <c r="P8">
        <v>1</v>
      </c>
      <c r="Q8">
        <v>1</v>
      </c>
      <c r="R8">
        <v>1</v>
      </c>
      <c r="S8">
        <v>1</v>
      </c>
      <c r="T8">
        <v>1</v>
      </c>
    </row>
    <row r="9" spans="1:33">
      <c r="A9">
        <v>2025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1.1616088282270944</v>
      </c>
      <c r="P9">
        <v>1</v>
      </c>
      <c r="Q9">
        <v>1</v>
      </c>
      <c r="R9">
        <v>1</v>
      </c>
      <c r="S9">
        <v>1</v>
      </c>
      <c r="T9">
        <v>1</v>
      </c>
    </row>
    <row r="10" spans="1:33">
      <c r="A10">
        <v>2026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1.1485008796285641</v>
      </c>
      <c r="P10">
        <v>1</v>
      </c>
      <c r="Q10">
        <v>1</v>
      </c>
      <c r="R10">
        <v>1</v>
      </c>
      <c r="S10">
        <v>1</v>
      </c>
      <c r="T10">
        <v>1</v>
      </c>
      <c r="V10" t="s">
        <v>171</v>
      </c>
    </row>
    <row r="11" spans="1:33">
      <c r="A11">
        <v>2027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1.1353929310300337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33">
      <c r="A12">
        <v>2028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1.1222849824315033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33">
      <c r="A13">
        <v>2029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1.1091770338329727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33" s="18" customFormat="1">
      <c r="A14" s="18">
        <v>2030</v>
      </c>
      <c r="B14" s="18">
        <v>1</v>
      </c>
      <c r="C14" s="18">
        <v>1</v>
      </c>
      <c r="D14" s="18">
        <v>1</v>
      </c>
      <c r="E14" s="18">
        <v>1</v>
      </c>
      <c r="F14" s="18">
        <v>1</v>
      </c>
      <c r="G14" s="18">
        <v>1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>
        <v>1</v>
      </c>
      <c r="N14" s="18">
        <v>1</v>
      </c>
      <c r="O14" s="31">
        <v>1.0960690852344424</v>
      </c>
      <c r="P14" s="18">
        <v>1</v>
      </c>
      <c r="Q14" s="18">
        <v>1</v>
      </c>
      <c r="R14" s="18">
        <v>1</v>
      </c>
      <c r="S14" s="18">
        <v>1</v>
      </c>
      <c r="T14" s="18">
        <v>1</v>
      </c>
    </row>
    <row r="15" spans="1:33">
      <c r="A15">
        <v>2031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1.0918079114333388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33">
      <c r="A16">
        <v>2032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1.0875467376322352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2033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1.0832855638311316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2034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1.079024390030028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2035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1.0747632162289245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2036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1.0708812567294701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2037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1.0669992972300157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2038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1.0631173377305612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2039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1.0592353782311068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2040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1.0553534187316524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2041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1.0442827349853219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>
      <c r="A26">
        <v>2042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1.0332120512389915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>
        <v>2043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1.0221413674926609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2044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1.0110706837463304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>
      <c r="A29">
        <v>2045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>
      <c r="A30">
        <v>2046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</row>
    <row r="31" spans="1:20">
      <c r="A31">
        <v>2047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>
      <c r="A32">
        <v>2048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>
      <c r="A33">
        <v>2049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>
      <c r="A34">
        <v>2050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>
      <c r="A35">
        <v>2051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>
      <c r="A36">
        <v>2052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>
      <c r="A37">
        <v>2053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>
      <c r="A38">
        <v>2054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>
      <c r="A39">
        <v>2055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>
      <c r="A40">
        <v>2056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>
      <c r="A41">
        <v>2057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>
      <c r="A42">
        <v>2058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</row>
    <row r="43" spans="1:20">
      <c r="A43">
        <v>2059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>
      <c r="A44">
        <v>2060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AF70-B74B-4B78-B7AA-3055AF718BBC}">
  <sheetPr codeName="Sheet2"/>
  <dimension ref="A1:J21"/>
  <sheetViews>
    <sheetView zoomScale="70" zoomScaleNormal="70" workbookViewId="0">
      <selection activeCell="C2" sqref="C2:C4"/>
    </sheetView>
  </sheetViews>
  <sheetFormatPr defaultRowHeight="15.6"/>
  <cols>
    <col min="1" max="1" width="25.81640625" customWidth="1"/>
    <col min="2" max="3" width="12.54296875" customWidth="1"/>
    <col min="5" max="7" width="12.54296875" customWidth="1"/>
  </cols>
  <sheetData>
    <row r="1" spans="1:10">
      <c r="A1">
        <v>0</v>
      </c>
      <c r="B1" t="s">
        <v>6</v>
      </c>
      <c r="C1" t="s">
        <v>8</v>
      </c>
      <c r="D1" t="s">
        <v>98</v>
      </c>
      <c r="E1" t="s">
        <v>101</v>
      </c>
      <c r="F1" t="s">
        <v>91</v>
      </c>
      <c r="G1" t="s">
        <v>92</v>
      </c>
      <c r="H1" t="s">
        <v>9</v>
      </c>
      <c r="I1" t="s">
        <v>7</v>
      </c>
      <c r="J1" t="s">
        <v>15</v>
      </c>
    </row>
    <row r="2" spans="1:10">
      <c r="A2" s="1" t="s">
        <v>1</v>
      </c>
      <c r="B2" s="3">
        <v>38</v>
      </c>
      <c r="C2" s="3">
        <v>72</v>
      </c>
      <c r="D2" s="3">
        <v>135</v>
      </c>
      <c r="E2" s="3">
        <v>135</v>
      </c>
      <c r="F2" s="3">
        <f t="shared" ref="F2:G4" si="0">B2*0.85</f>
        <v>32.299999999999997</v>
      </c>
      <c r="G2" s="3">
        <f t="shared" si="0"/>
        <v>61.199999999999996</v>
      </c>
      <c r="H2" s="3">
        <v>10</v>
      </c>
      <c r="I2" s="3">
        <v>110</v>
      </c>
      <c r="J2" s="3">
        <v>11</v>
      </c>
    </row>
    <row r="3" spans="1:10">
      <c r="A3" s="1" t="s">
        <v>2</v>
      </c>
      <c r="B3" s="3">
        <v>38</v>
      </c>
      <c r="C3" s="3">
        <v>72</v>
      </c>
      <c r="D3" s="3">
        <v>135</v>
      </c>
      <c r="E3" s="3">
        <v>135</v>
      </c>
      <c r="F3" s="3">
        <f t="shared" si="0"/>
        <v>32.299999999999997</v>
      </c>
      <c r="G3" s="3">
        <f t="shared" si="0"/>
        <v>61.199999999999996</v>
      </c>
      <c r="H3" s="3">
        <v>10</v>
      </c>
      <c r="I3" s="3">
        <v>110</v>
      </c>
      <c r="J3" s="3">
        <v>11</v>
      </c>
    </row>
    <row r="4" spans="1:10">
      <c r="A4" s="1" t="s">
        <v>3</v>
      </c>
      <c r="B4" s="3">
        <v>38</v>
      </c>
      <c r="C4" s="3">
        <v>72</v>
      </c>
      <c r="D4" s="3">
        <v>135</v>
      </c>
      <c r="E4" s="3">
        <v>135</v>
      </c>
      <c r="F4" s="3">
        <f t="shared" si="0"/>
        <v>32.299999999999997</v>
      </c>
      <c r="G4" s="3">
        <f t="shared" si="0"/>
        <v>61.199999999999996</v>
      </c>
      <c r="H4" s="3">
        <v>10</v>
      </c>
      <c r="I4" s="3">
        <v>110</v>
      </c>
      <c r="J4" s="3">
        <v>11</v>
      </c>
    </row>
    <row r="11" spans="1:10">
      <c r="F11" s="3"/>
      <c r="G11" s="3"/>
    </row>
    <row r="19" spans="9:9">
      <c r="I19" s="10" t="s">
        <v>133</v>
      </c>
    </row>
    <row r="20" spans="9:9">
      <c r="I20" t="s">
        <v>100</v>
      </c>
    </row>
    <row r="21" spans="9:9">
      <c r="I21" s="10" t="s">
        <v>99</v>
      </c>
    </row>
  </sheetData>
  <phoneticPr fontId="1" type="noConversion"/>
  <hyperlinks>
    <hyperlink ref="I21" r:id="rId1" display="https://www.yoojia.com/article/9260813027638162849.html" xr:uid="{753A1C29-4D03-4933-BF41-86D1B6DAF9CC}"/>
    <hyperlink ref="I19" r:id="rId2" display="https://baijiahao.baidu.com/s?id=1824987742867526591&amp;wfr=spider&amp;for=pc" xr:uid="{243DD263-3AF0-495A-9901-5442ED268369}"/>
  </hyperlinks>
  <pageMargins left="0.7" right="0.7" top="0.75" bottom="0.75" header="0.3" footer="0.3"/>
  <pageSetup paperSize="9" orientation="portrait" horizontalDpi="1200" verticalDpi="1200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CEFE-4A90-4FD5-905A-816FF09908E2}">
  <dimension ref="A1:W322"/>
  <sheetViews>
    <sheetView topLeftCell="A196" zoomScale="85" zoomScaleNormal="85" workbookViewId="0">
      <selection activeCell="U15" sqref="U15"/>
    </sheetView>
  </sheetViews>
  <sheetFormatPr defaultRowHeight="15.6"/>
  <cols>
    <col min="1" max="1" width="8.7265625" style="7"/>
    <col min="2" max="2" width="10.36328125" style="4" bestFit="1" customWidth="1"/>
    <col min="3" max="6" width="10.1796875" style="6" bestFit="1" customWidth="1"/>
    <col min="7" max="7" width="10.1796875" style="6" customWidth="1"/>
    <col min="8" max="8" width="10.1796875" style="6" bestFit="1" customWidth="1"/>
    <col min="9" max="9" width="10.1796875" style="6" customWidth="1"/>
    <col min="10" max="10" width="10.1796875" style="6" bestFit="1" customWidth="1"/>
    <col min="13" max="14" width="10.1796875" style="6" bestFit="1" customWidth="1"/>
    <col min="15" max="15" width="10.1796875" style="6" customWidth="1"/>
    <col min="16" max="20" width="10.1796875" style="6" bestFit="1" customWidth="1"/>
  </cols>
  <sheetData>
    <row r="1" spans="1:23">
      <c r="B1" s="4" t="s">
        <v>6</v>
      </c>
      <c r="C1" s="6" t="s">
        <v>8</v>
      </c>
      <c r="D1" t="s">
        <v>32</v>
      </c>
      <c r="E1" t="s">
        <v>33</v>
      </c>
      <c r="F1" t="s">
        <v>34</v>
      </c>
      <c r="G1" t="s">
        <v>36</v>
      </c>
      <c r="H1" t="s">
        <v>35</v>
      </c>
      <c r="I1" t="s">
        <v>37</v>
      </c>
      <c r="J1" s="6" t="s">
        <v>10</v>
      </c>
      <c r="K1" t="s">
        <v>91</v>
      </c>
      <c r="L1" t="s">
        <v>92</v>
      </c>
      <c r="M1" s="6" t="s">
        <v>9</v>
      </c>
      <c r="N1" s="6" t="s">
        <v>7</v>
      </c>
      <c r="O1" t="s">
        <v>93</v>
      </c>
      <c r="P1" t="s">
        <v>94</v>
      </c>
      <c r="Q1" s="6" t="s">
        <v>16</v>
      </c>
      <c r="R1" s="6" t="s">
        <v>15</v>
      </c>
      <c r="S1" s="6" t="s">
        <v>12</v>
      </c>
      <c r="T1" s="6" t="s">
        <v>13</v>
      </c>
    </row>
    <row r="2" spans="1:23">
      <c r="A2" s="8">
        <v>0</v>
      </c>
      <c r="B2" s="4">
        <f>15/42*FC!B4</f>
        <v>13.571428571428571</v>
      </c>
      <c r="C2" s="4">
        <f>15/42*FC!C4</f>
        <v>25.714285714285715</v>
      </c>
      <c r="D2" s="4">
        <f t="shared" ref="D2:D65" si="0">D3*B2/B3</f>
        <v>47.535651738804169</v>
      </c>
      <c r="E2" s="4">
        <f t="shared" ref="E2:E65" si="1">E3*B2/B3</f>
        <v>48.469387755102126</v>
      </c>
      <c r="F2" s="4">
        <f>D2</f>
        <v>47.535651738804169</v>
      </c>
      <c r="G2" s="4">
        <f t="shared" ref="G2:G65" si="2">G3*B2/B3</f>
        <v>51.116491794457865</v>
      </c>
      <c r="H2" s="4">
        <f t="shared" ref="H2:H65" si="3">H3*B2/B3</f>
        <v>49.350649350649384</v>
      </c>
      <c r="I2" s="4">
        <f>G2</f>
        <v>51.116491794457865</v>
      </c>
      <c r="J2" s="4">
        <f>15/42*FC!F2</f>
        <v>11.535714285714285</v>
      </c>
      <c r="K2" s="4">
        <f>O2</f>
        <v>13.500000000000002</v>
      </c>
      <c r="L2" s="4">
        <f>P2</f>
        <v>13.500000000000002</v>
      </c>
      <c r="M2" s="4">
        <f>15/42*FC!H4</f>
        <v>3.5714285714285716</v>
      </c>
      <c r="N2" s="4">
        <f>15/42*FC!I4</f>
        <v>39.285714285714285</v>
      </c>
      <c r="O2" s="4">
        <f>P2</f>
        <v>13.500000000000002</v>
      </c>
      <c r="P2" s="4">
        <v>13.500000000000002</v>
      </c>
      <c r="Q2" s="4">
        <f t="shared" ref="Q2:Q66" si="4">R2</f>
        <v>3.1722689075630233</v>
      </c>
      <c r="R2" s="4">
        <f t="shared" ref="R2:R65" si="5">R3*B3/B4</f>
        <v>3.1722689075630233</v>
      </c>
      <c r="S2" s="4">
        <v>6.4285714285714288</v>
      </c>
      <c r="T2" s="4">
        <v>6.4285714285714288</v>
      </c>
    </row>
    <row r="3" spans="1:23">
      <c r="A3" s="8">
        <v>0.1</v>
      </c>
      <c r="B3" s="4">
        <v>15.1</v>
      </c>
      <c r="C3" s="4">
        <f>B3*C2/B2</f>
        <v>28.610526315789475</v>
      </c>
      <c r="D3" s="4">
        <f t="shared" si="0"/>
        <v>52.889667250437896</v>
      </c>
      <c r="E3" s="4">
        <f t="shared" si="1"/>
        <v>53.928571428571523</v>
      </c>
      <c r="F3" s="4">
        <f t="shared" ref="F3:F66" si="6">D3</f>
        <v>52.889667250437896</v>
      </c>
      <c r="G3" s="4">
        <f t="shared" si="2"/>
        <v>56.873822975517861</v>
      </c>
      <c r="H3" s="4">
        <f t="shared" si="3"/>
        <v>54.909090909090942</v>
      </c>
      <c r="I3" s="4">
        <f t="shared" ref="I3:I66" si="7">G3</f>
        <v>56.873822975517861</v>
      </c>
      <c r="J3" s="4">
        <f t="shared" ref="J3:J18" si="8">D3*J2/D2</f>
        <v>12.834999999999997</v>
      </c>
      <c r="K3" s="4">
        <f t="shared" ref="K3:K66" si="9">O3</f>
        <v>13.590000000000002</v>
      </c>
      <c r="L3" s="4">
        <f t="shared" ref="L3:L66" si="10">P3</f>
        <v>13.590000000000002</v>
      </c>
      <c r="M3" s="4">
        <f t="shared" ref="M3:M66" si="11">B3*M2/B2</f>
        <v>3.9736842105263159</v>
      </c>
      <c r="N3" s="4">
        <f t="shared" ref="N3:N66" si="12">B3*N2/B2</f>
        <v>43.710526315789473</v>
      </c>
      <c r="O3" s="4">
        <f t="shared" ref="O3:O66" si="13">P3</f>
        <v>13.590000000000002</v>
      </c>
      <c r="P3" s="4">
        <v>13.590000000000002</v>
      </c>
      <c r="Q3" s="4">
        <f t="shared" si="4"/>
        <v>3.1932773109243677</v>
      </c>
      <c r="R3" s="4">
        <f t="shared" si="5"/>
        <v>3.1932773109243677</v>
      </c>
      <c r="S3" s="4">
        <v>6.4714285714285715</v>
      </c>
      <c r="T3" s="4">
        <v>6.4714285714285724</v>
      </c>
    </row>
    <row r="4" spans="1:23">
      <c r="A4" s="8">
        <v>0.2</v>
      </c>
      <c r="B4" s="4">
        <v>15.2</v>
      </c>
      <c r="C4" s="4">
        <f t="shared" ref="C4:C67" si="14">B4*C3/B3</f>
        <v>28.8</v>
      </c>
      <c r="D4" s="4">
        <f t="shared" si="0"/>
        <v>53.239929947460659</v>
      </c>
      <c r="E4" s="4">
        <f t="shared" si="1"/>
        <v>54.285714285714384</v>
      </c>
      <c r="F4" s="4">
        <f t="shared" si="6"/>
        <v>53.239929947460659</v>
      </c>
      <c r="G4" s="4">
        <f t="shared" si="2"/>
        <v>57.250470809792809</v>
      </c>
      <c r="H4" s="4">
        <f t="shared" si="3"/>
        <v>55.272727272727302</v>
      </c>
      <c r="I4" s="4">
        <f t="shared" si="7"/>
        <v>57.250470809792809</v>
      </c>
      <c r="J4" s="4">
        <f t="shared" si="8"/>
        <v>12.919999999999996</v>
      </c>
      <c r="K4" s="4">
        <f t="shared" si="9"/>
        <v>13.679999996747378</v>
      </c>
      <c r="L4" s="4">
        <f t="shared" si="10"/>
        <v>13.679999996747378</v>
      </c>
      <c r="M4" s="4">
        <f t="shared" si="11"/>
        <v>4</v>
      </c>
      <c r="N4" s="4">
        <f t="shared" si="12"/>
        <v>44</v>
      </c>
      <c r="O4" s="4">
        <f t="shared" si="13"/>
        <v>13.679999996747378</v>
      </c>
      <c r="P4" s="4">
        <v>13.679999996747378</v>
      </c>
      <c r="Q4" s="4">
        <f t="shared" si="4"/>
        <v>3.2142857142857122</v>
      </c>
      <c r="R4" s="4">
        <f t="shared" si="5"/>
        <v>3.2142857142857122</v>
      </c>
      <c r="S4" s="4">
        <v>6.5142857127368465</v>
      </c>
      <c r="T4" s="4">
        <v>6.5142857127368474</v>
      </c>
    </row>
    <row r="5" spans="1:23">
      <c r="A5" s="8">
        <v>0.3</v>
      </c>
      <c r="B5" s="4">
        <v>15.3</v>
      </c>
      <c r="C5" s="4">
        <f t="shared" si="14"/>
        <v>28.98947368421053</v>
      </c>
      <c r="D5" s="4">
        <f t="shared" si="0"/>
        <v>53.59019264448343</v>
      </c>
      <c r="E5" s="4">
        <f t="shared" si="1"/>
        <v>54.642857142857252</v>
      </c>
      <c r="F5" s="4">
        <f t="shared" si="6"/>
        <v>53.59019264448343</v>
      </c>
      <c r="G5" s="4">
        <f t="shared" si="2"/>
        <v>57.627118644067764</v>
      </c>
      <c r="H5" s="4">
        <f t="shared" si="3"/>
        <v>55.636363636363676</v>
      </c>
      <c r="I5" s="4">
        <f t="shared" si="7"/>
        <v>57.627118644067764</v>
      </c>
      <c r="J5" s="4">
        <f t="shared" si="8"/>
        <v>13.004999999999997</v>
      </c>
      <c r="K5" s="4">
        <f t="shared" si="9"/>
        <v>13.769999993494755</v>
      </c>
      <c r="L5" s="4">
        <f t="shared" si="10"/>
        <v>13.769999993494755</v>
      </c>
      <c r="M5" s="4">
        <f t="shared" si="11"/>
        <v>4.026315789473685</v>
      </c>
      <c r="N5" s="4">
        <f t="shared" si="12"/>
        <v>44.289473684210535</v>
      </c>
      <c r="O5" s="4">
        <f t="shared" si="13"/>
        <v>13.769999993494755</v>
      </c>
      <c r="P5" s="4">
        <v>13.769999993494755</v>
      </c>
      <c r="Q5" s="4">
        <f t="shared" si="4"/>
        <v>3.2352941176470567</v>
      </c>
      <c r="R5" s="4">
        <f t="shared" si="5"/>
        <v>3.2352941176470567</v>
      </c>
      <c r="S5" s="4">
        <v>6.5571428540451215</v>
      </c>
      <c r="T5" s="4">
        <v>6.5571428540451224</v>
      </c>
    </row>
    <row r="6" spans="1:23">
      <c r="A6" s="8">
        <v>0.4</v>
      </c>
      <c r="B6" s="4">
        <v>15.4</v>
      </c>
      <c r="C6" s="4">
        <f t="shared" si="14"/>
        <v>29.178947368421056</v>
      </c>
      <c r="D6" s="4">
        <f t="shared" si="0"/>
        <v>53.940455341506194</v>
      </c>
      <c r="E6" s="4">
        <f t="shared" si="1"/>
        <v>55.000000000000107</v>
      </c>
      <c r="F6" s="4">
        <f t="shared" si="6"/>
        <v>53.940455341506194</v>
      </c>
      <c r="G6" s="4">
        <f t="shared" si="2"/>
        <v>58.003766478342719</v>
      </c>
      <c r="H6" s="4">
        <f t="shared" si="3"/>
        <v>56.000000000000036</v>
      </c>
      <c r="I6" s="4">
        <f t="shared" si="7"/>
        <v>58.003766478342719</v>
      </c>
      <c r="J6" s="4">
        <f t="shared" si="8"/>
        <v>13.089999999999996</v>
      </c>
      <c r="K6" s="4">
        <f t="shared" si="9"/>
        <v>13.859999990242132</v>
      </c>
      <c r="L6" s="4">
        <f t="shared" si="10"/>
        <v>13.859999990242132</v>
      </c>
      <c r="M6" s="4">
        <f t="shared" si="11"/>
        <v>4.052631578947369</v>
      </c>
      <c r="N6" s="4">
        <f t="shared" si="12"/>
        <v>44.578947368421062</v>
      </c>
      <c r="O6" s="4">
        <f t="shared" si="13"/>
        <v>13.859999990242132</v>
      </c>
      <c r="P6" s="4">
        <v>13.859999990242132</v>
      </c>
      <c r="Q6" s="4">
        <f t="shared" si="4"/>
        <v>3.2563025210084011</v>
      </c>
      <c r="R6" s="4">
        <f t="shared" si="5"/>
        <v>3.2563025210084011</v>
      </c>
      <c r="S6" s="4">
        <v>6.5999999953533965</v>
      </c>
      <c r="T6" s="4">
        <v>6.5999999953533974</v>
      </c>
    </row>
    <row r="7" spans="1:23">
      <c r="A7" s="8">
        <v>0.5</v>
      </c>
      <c r="B7" s="4">
        <v>15.5</v>
      </c>
      <c r="C7" s="4">
        <f t="shared" si="14"/>
        <v>29.368421052631582</v>
      </c>
      <c r="D7" s="4">
        <f t="shared" si="0"/>
        <v>54.290718038528965</v>
      </c>
      <c r="E7" s="4">
        <f t="shared" si="1"/>
        <v>55.357142857142968</v>
      </c>
      <c r="F7" s="4">
        <f t="shared" si="6"/>
        <v>54.290718038528965</v>
      </c>
      <c r="G7" s="4">
        <f t="shared" si="2"/>
        <v>58.380414312617674</v>
      </c>
      <c r="H7" s="4">
        <f t="shared" si="3"/>
        <v>56.363636363636402</v>
      </c>
      <c r="I7" s="4">
        <f t="shared" si="7"/>
        <v>58.380414312617674</v>
      </c>
      <c r="J7" s="4">
        <f t="shared" si="8"/>
        <v>13.174999999999997</v>
      </c>
      <c r="K7" s="4">
        <f t="shared" si="9"/>
        <v>13.949999986989516</v>
      </c>
      <c r="L7" s="4">
        <f t="shared" si="10"/>
        <v>13.949999986989516</v>
      </c>
      <c r="M7" s="4">
        <f t="shared" si="11"/>
        <v>4.0789473684210531</v>
      </c>
      <c r="N7" s="4">
        <f t="shared" si="12"/>
        <v>44.868421052631589</v>
      </c>
      <c r="O7" s="4">
        <f t="shared" si="13"/>
        <v>13.949999986989516</v>
      </c>
      <c r="P7" s="4">
        <v>13.949999986989516</v>
      </c>
      <c r="Q7" s="4">
        <f t="shared" si="4"/>
        <v>3.2773109243697456</v>
      </c>
      <c r="R7" s="4">
        <f t="shared" si="5"/>
        <v>3.2773109243697456</v>
      </c>
      <c r="S7" s="4">
        <v>6.6428571366616742</v>
      </c>
      <c r="T7" s="4">
        <v>6.6428571366616751</v>
      </c>
    </row>
    <row r="8" spans="1:23">
      <c r="A8" s="8">
        <v>0.6</v>
      </c>
      <c r="B8" s="4">
        <v>15.6</v>
      </c>
      <c r="C8" s="4">
        <f t="shared" si="14"/>
        <v>29.557894736842105</v>
      </c>
      <c r="D8" s="4">
        <f t="shared" si="0"/>
        <v>54.640980735551729</v>
      </c>
      <c r="E8" s="4">
        <f t="shared" si="1"/>
        <v>55.714285714285822</v>
      </c>
      <c r="F8" s="4">
        <f t="shared" si="6"/>
        <v>54.640980735551729</v>
      </c>
      <c r="G8" s="4">
        <f t="shared" si="2"/>
        <v>58.757062146892622</v>
      </c>
      <c r="H8" s="4">
        <f t="shared" si="3"/>
        <v>56.727272727272762</v>
      </c>
      <c r="I8" s="4">
        <f t="shared" si="7"/>
        <v>58.757062146892622</v>
      </c>
      <c r="J8" s="4">
        <f t="shared" si="8"/>
        <v>13.259999999999996</v>
      </c>
      <c r="K8" s="4">
        <f t="shared" si="9"/>
        <v>14.0399999837369</v>
      </c>
      <c r="L8" s="4">
        <f t="shared" si="10"/>
        <v>14.0399999837369</v>
      </c>
      <c r="M8" s="4">
        <f t="shared" si="11"/>
        <v>4.1052631578947372</v>
      </c>
      <c r="N8" s="4">
        <f t="shared" si="12"/>
        <v>45.157894736842117</v>
      </c>
      <c r="O8" s="4">
        <f t="shared" si="13"/>
        <v>14.0399999837369</v>
      </c>
      <c r="P8" s="4">
        <v>14.0399999837369</v>
      </c>
      <c r="Q8" s="4">
        <f t="shared" si="4"/>
        <v>3.29831932773109</v>
      </c>
      <c r="R8" s="4">
        <f t="shared" si="5"/>
        <v>3.29831932773109</v>
      </c>
      <c r="S8" s="4">
        <v>6.6857142779699519</v>
      </c>
      <c r="T8" s="4">
        <v>6.6857142779699528</v>
      </c>
    </row>
    <row r="9" spans="1:23">
      <c r="A9" s="8">
        <v>0.7</v>
      </c>
      <c r="B9" s="4">
        <v>15.7</v>
      </c>
      <c r="C9" s="4">
        <f t="shared" si="14"/>
        <v>29.747368421052627</v>
      </c>
      <c r="D9" s="4">
        <f t="shared" si="0"/>
        <v>54.991243432574493</v>
      </c>
      <c r="E9" s="4">
        <f t="shared" si="1"/>
        <v>56.071428571428676</v>
      </c>
      <c r="F9" s="4">
        <f t="shared" si="6"/>
        <v>54.991243432574493</v>
      </c>
      <c r="G9" s="4">
        <f t="shared" si="2"/>
        <v>59.13370998116757</v>
      </c>
      <c r="H9" s="4">
        <f t="shared" si="3"/>
        <v>57.090909090909122</v>
      </c>
      <c r="I9" s="4">
        <f t="shared" si="7"/>
        <v>59.13370998116757</v>
      </c>
      <c r="J9" s="4">
        <f t="shared" si="8"/>
        <v>13.344999999999995</v>
      </c>
      <c r="K9" s="4">
        <f t="shared" si="9"/>
        <v>14.12999998048428</v>
      </c>
      <c r="L9" s="4">
        <f t="shared" si="10"/>
        <v>14.12999998048428</v>
      </c>
      <c r="M9" s="4">
        <f t="shared" si="11"/>
        <v>4.1315789473684212</v>
      </c>
      <c r="N9" s="4">
        <f t="shared" si="12"/>
        <v>45.447368421052644</v>
      </c>
      <c r="O9" s="4">
        <f t="shared" si="13"/>
        <v>14.12999998048428</v>
      </c>
      <c r="P9" s="4">
        <v>14.12999998048428</v>
      </c>
      <c r="Q9" s="4">
        <f t="shared" si="4"/>
        <v>3.319327731092435</v>
      </c>
      <c r="R9" s="4">
        <f t="shared" si="5"/>
        <v>3.319327731092435</v>
      </c>
      <c r="S9" s="4">
        <v>6.7285714192782278</v>
      </c>
      <c r="T9" s="4">
        <v>6.7285714192782287</v>
      </c>
    </row>
    <row r="10" spans="1:23">
      <c r="A10" s="8">
        <v>0.8</v>
      </c>
      <c r="B10" s="4">
        <v>15.8</v>
      </c>
      <c r="C10" s="4">
        <f t="shared" si="14"/>
        <v>29.936842105263157</v>
      </c>
      <c r="D10" s="4">
        <f t="shared" si="0"/>
        <v>55.341506129597263</v>
      </c>
      <c r="E10" s="4">
        <f t="shared" si="1"/>
        <v>56.428571428571544</v>
      </c>
      <c r="F10" s="4">
        <f t="shared" si="6"/>
        <v>55.341506129597263</v>
      </c>
      <c r="G10" s="4">
        <f t="shared" si="2"/>
        <v>59.510357815442525</v>
      </c>
      <c r="H10" s="4">
        <f t="shared" si="3"/>
        <v>57.454545454545489</v>
      </c>
      <c r="I10" s="4">
        <f t="shared" si="7"/>
        <v>59.510357815442525</v>
      </c>
      <c r="J10" s="4">
        <f t="shared" si="8"/>
        <v>13.429999999999994</v>
      </c>
      <c r="K10" s="4">
        <f t="shared" si="9"/>
        <v>14.219999977231661</v>
      </c>
      <c r="L10" s="4">
        <f t="shared" si="10"/>
        <v>14.219999977231661</v>
      </c>
      <c r="M10" s="4">
        <f t="shared" si="11"/>
        <v>4.1578947368421062</v>
      </c>
      <c r="N10" s="4">
        <f t="shared" si="12"/>
        <v>45.736842105263179</v>
      </c>
      <c r="O10" s="4">
        <f t="shared" si="13"/>
        <v>14.219999977231661</v>
      </c>
      <c r="P10" s="4">
        <v>14.219999977231661</v>
      </c>
      <c r="Q10" s="4">
        <f t="shared" si="4"/>
        <v>3.3403361344537794</v>
      </c>
      <c r="R10" s="4">
        <f t="shared" si="5"/>
        <v>3.3403361344537794</v>
      </c>
      <c r="S10" s="4">
        <v>6.7714285605865037</v>
      </c>
      <c r="T10" s="4">
        <v>6.7714285605865046</v>
      </c>
      <c r="W10" s="6"/>
    </row>
    <row r="11" spans="1:23">
      <c r="A11" s="8">
        <v>0.9</v>
      </c>
      <c r="B11" s="4">
        <v>15.9</v>
      </c>
      <c r="C11" s="4">
        <f t="shared" si="14"/>
        <v>30.126315789473683</v>
      </c>
      <c r="D11" s="4">
        <f t="shared" si="0"/>
        <v>55.691768826620027</v>
      </c>
      <c r="E11" s="4">
        <f t="shared" si="1"/>
        <v>56.785714285714405</v>
      </c>
      <c r="F11" s="4">
        <f t="shared" si="6"/>
        <v>55.691768826620027</v>
      </c>
      <c r="G11" s="4">
        <f t="shared" si="2"/>
        <v>59.88700564971748</v>
      </c>
      <c r="H11" s="4">
        <f t="shared" si="3"/>
        <v>57.818181818181849</v>
      </c>
      <c r="I11" s="4">
        <f t="shared" si="7"/>
        <v>59.88700564971748</v>
      </c>
      <c r="J11" s="4">
        <f t="shared" si="8"/>
        <v>13.514999999999993</v>
      </c>
      <c r="K11" s="4">
        <f t="shared" si="9"/>
        <v>14.309999973979044</v>
      </c>
      <c r="L11" s="4">
        <f t="shared" si="10"/>
        <v>14.309999973979044</v>
      </c>
      <c r="M11" s="4">
        <f t="shared" si="11"/>
        <v>4.1842105263157903</v>
      </c>
      <c r="N11" s="4">
        <f t="shared" si="12"/>
        <v>46.026315789473706</v>
      </c>
      <c r="O11" s="4">
        <f t="shared" si="13"/>
        <v>14.309999973979044</v>
      </c>
      <c r="P11" s="4">
        <v>14.309999973979044</v>
      </c>
      <c r="Q11" s="4">
        <f t="shared" si="4"/>
        <v>3.3613445378151239</v>
      </c>
      <c r="R11" s="4">
        <f t="shared" si="5"/>
        <v>3.3613445378151239</v>
      </c>
      <c r="S11" s="4">
        <v>6.8142857018947813</v>
      </c>
      <c r="T11" s="4">
        <v>6.8142857018947813</v>
      </c>
      <c r="U11" s="6"/>
    </row>
    <row r="12" spans="1:23">
      <c r="A12" s="8">
        <v>1</v>
      </c>
      <c r="B12" s="4">
        <v>16</v>
      </c>
      <c r="C12" s="4">
        <f t="shared" si="14"/>
        <v>30.315789473684209</v>
      </c>
      <c r="D12" s="4">
        <f t="shared" si="0"/>
        <v>56.042031523642791</v>
      </c>
      <c r="E12" s="4">
        <f t="shared" si="1"/>
        <v>57.14285714285726</v>
      </c>
      <c r="F12" s="4">
        <f t="shared" si="6"/>
        <v>56.042031523642791</v>
      </c>
      <c r="G12" s="4">
        <f t="shared" si="2"/>
        <v>60.263653483992428</v>
      </c>
      <c r="H12" s="4">
        <f t="shared" si="3"/>
        <v>58.181818181818208</v>
      </c>
      <c r="I12" s="4">
        <f t="shared" si="7"/>
        <v>60.263653483992428</v>
      </c>
      <c r="J12" s="4">
        <f t="shared" si="8"/>
        <v>13.599999999999993</v>
      </c>
      <c r="K12" s="4">
        <f t="shared" si="9"/>
        <v>14.399999970726421</v>
      </c>
      <c r="L12" s="4">
        <f t="shared" si="10"/>
        <v>14.399999970726421</v>
      </c>
      <c r="M12" s="4">
        <f t="shared" si="11"/>
        <v>4.2105263157894743</v>
      </c>
      <c r="N12" s="4">
        <f t="shared" si="12"/>
        <v>46.315789473684234</v>
      </c>
      <c r="O12" s="4">
        <f t="shared" si="13"/>
        <v>14.399999970726421</v>
      </c>
      <c r="P12" s="4">
        <v>14.399999970726421</v>
      </c>
      <c r="Q12" s="4">
        <f t="shared" si="4"/>
        <v>3.3823529411764688</v>
      </c>
      <c r="R12" s="4">
        <f t="shared" si="5"/>
        <v>3.3823529411764688</v>
      </c>
      <c r="S12" s="4">
        <v>6.8571428432030563</v>
      </c>
      <c r="T12" s="4">
        <v>6.8571428432030554</v>
      </c>
    </row>
    <row r="13" spans="1:23">
      <c r="A13" s="8">
        <v>1.1000000000000001</v>
      </c>
      <c r="B13" s="4">
        <v>16.100000000000001</v>
      </c>
      <c r="C13" s="4">
        <f t="shared" si="14"/>
        <v>30.505263157894738</v>
      </c>
      <c r="D13" s="4">
        <f t="shared" si="0"/>
        <v>56.392294220665562</v>
      </c>
      <c r="E13" s="4">
        <f t="shared" si="1"/>
        <v>57.500000000000121</v>
      </c>
      <c r="F13" s="4">
        <f t="shared" si="6"/>
        <v>56.392294220665562</v>
      </c>
      <c r="G13" s="4">
        <f t="shared" si="2"/>
        <v>60.640301318267383</v>
      </c>
      <c r="H13" s="4">
        <f t="shared" si="3"/>
        <v>58.545454545454575</v>
      </c>
      <c r="I13" s="4">
        <f t="shared" si="7"/>
        <v>60.640301318267383</v>
      </c>
      <c r="J13" s="4">
        <f t="shared" si="8"/>
        <v>13.684999999999993</v>
      </c>
      <c r="K13" s="4">
        <f t="shared" si="9"/>
        <v>14.489999967473798</v>
      </c>
      <c r="L13" s="4">
        <f t="shared" si="10"/>
        <v>14.489999967473798</v>
      </c>
      <c r="M13" s="4">
        <f t="shared" si="11"/>
        <v>4.2368421052631593</v>
      </c>
      <c r="N13" s="4">
        <f t="shared" si="12"/>
        <v>46.605263157894761</v>
      </c>
      <c r="O13" s="4">
        <f t="shared" si="13"/>
        <v>14.489999967473798</v>
      </c>
      <c r="P13" s="4">
        <v>14.489999967473798</v>
      </c>
      <c r="Q13" s="4">
        <f t="shared" si="4"/>
        <v>3.4033613445378128</v>
      </c>
      <c r="R13" s="4">
        <f t="shared" si="5"/>
        <v>3.4033613445378128</v>
      </c>
      <c r="S13" s="4">
        <v>6.8999999845113313</v>
      </c>
      <c r="T13" s="4">
        <v>6.8999999845113305</v>
      </c>
    </row>
    <row r="14" spans="1:23">
      <c r="A14" s="8">
        <v>1.2</v>
      </c>
      <c r="B14" s="4">
        <v>16.2</v>
      </c>
      <c r="C14" s="4">
        <f t="shared" si="14"/>
        <v>30.694736842105261</v>
      </c>
      <c r="D14" s="4">
        <f t="shared" si="0"/>
        <v>56.742556917688319</v>
      </c>
      <c r="E14" s="4">
        <f t="shared" si="1"/>
        <v>57.857142857142975</v>
      </c>
      <c r="F14" s="4">
        <f t="shared" si="6"/>
        <v>56.742556917688319</v>
      </c>
      <c r="G14" s="4">
        <f t="shared" si="2"/>
        <v>61.016949152542324</v>
      </c>
      <c r="H14" s="4">
        <f t="shared" si="3"/>
        <v>58.909090909090928</v>
      </c>
      <c r="I14" s="4">
        <f t="shared" si="7"/>
        <v>61.016949152542324</v>
      </c>
      <c r="J14" s="4">
        <f t="shared" si="8"/>
        <v>13.769999999999991</v>
      </c>
      <c r="K14" s="4">
        <f t="shared" si="9"/>
        <v>14.579999964221178</v>
      </c>
      <c r="L14" s="4">
        <f t="shared" si="10"/>
        <v>14.579999964221178</v>
      </c>
      <c r="M14" s="4">
        <f t="shared" si="11"/>
        <v>4.2631578947368434</v>
      </c>
      <c r="N14" s="4">
        <f t="shared" si="12"/>
        <v>46.894736842105281</v>
      </c>
      <c r="O14" s="4">
        <f t="shared" si="13"/>
        <v>14.579999964221178</v>
      </c>
      <c r="P14" s="4">
        <v>14.579999964221178</v>
      </c>
      <c r="Q14" s="4">
        <f t="shared" si="4"/>
        <v>3.4243697478991577</v>
      </c>
      <c r="R14" s="4">
        <f t="shared" si="5"/>
        <v>3.4243697478991577</v>
      </c>
      <c r="S14" s="4">
        <v>6.942857125819609</v>
      </c>
      <c r="T14" s="4">
        <v>6.9428571258196081</v>
      </c>
    </row>
    <row r="15" spans="1:23">
      <c r="A15" s="8">
        <v>1.3</v>
      </c>
      <c r="B15" s="4">
        <v>16.3</v>
      </c>
      <c r="C15" s="4">
        <f t="shared" si="14"/>
        <v>30.88421052631579</v>
      </c>
      <c r="D15" s="4">
        <f t="shared" si="0"/>
        <v>57.09281961471109</v>
      </c>
      <c r="E15" s="4">
        <f t="shared" si="1"/>
        <v>58.214285714285836</v>
      </c>
      <c r="F15" s="4">
        <f t="shared" si="6"/>
        <v>57.09281961471109</v>
      </c>
      <c r="G15" s="4">
        <f t="shared" si="2"/>
        <v>61.393596986817286</v>
      </c>
      <c r="H15" s="4">
        <f t="shared" si="3"/>
        <v>59.272727272727295</v>
      </c>
      <c r="I15" s="4">
        <f t="shared" si="7"/>
        <v>61.393596986817286</v>
      </c>
      <c r="J15" s="4">
        <f t="shared" si="8"/>
        <v>13.854999999999992</v>
      </c>
      <c r="K15" s="4">
        <f t="shared" si="9"/>
        <v>14.669999960968566</v>
      </c>
      <c r="L15" s="4">
        <f t="shared" si="10"/>
        <v>14.669999960968566</v>
      </c>
      <c r="M15" s="4">
        <f t="shared" si="11"/>
        <v>4.2894736842105283</v>
      </c>
      <c r="N15" s="4">
        <f t="shared" si="12"/>
        <v>47.184210526315809</v>
      </c>
      <c r="O15" s="4">
        <f t="shared" si="13"/>
        <v>14.669999960968566</v>
      </c>
      <c r="P15" s="4">
        <v>14.669999960968566</v>
      </c>
      <c r="Q15" s="4">
        <f t="shared" si="4"/>
        <v>3.4453781512605017</v>
      </c>
      <c r="R15" s="4">
        <f t="shared" si="5"/>
        <v>3.4453781512605017</v>
      </c>
      <c r="S15" s="4">
        <v>6.9857142671278902</v>
      </c>
      <c r="T15" s="4">
        <v>6.9857142671278893</v>
      </c>
    </row>
    <row r="16" spans="1:23">
      <c r="A16" s="8">
        <v>1.4</v>
      </c>
      <c r="B16" s="4">
        <v>16.399999999999999</v>
      </c>
      <c r="C16" s="4">
        <f t="shared" si="14"/>
        <v>31.073684210526313</v>
      </c>
      <c r="D16" s="4">
        <f t="shared" si="0"/>
        <v>57.443082311733846</v>
      </c>
      <c r="E16" s="4">
        <f t="shared" si="1"/>
        <v>58.571428571428683</v>
      </c>
      <c r="F16" s="4">
        <f t="shared" si="6"/>
        <v>57.443082311733846</v>
      </c>
      <c r="G16" s="4">
        <f t="shared" si="2"/>
        <v>61.770244821092234</v>
      </c>
      <c r="H16" s="4">
        <f t="shared" si="3"/>
        <v>59.636363636363647</v>
      </c>
      <c r="I16" s="4">
        <f t="shared" si="7"/>
        <v>61.770244821092234</v>
      </c>
      <c r="J16" s="4">
        <f t="shared" si="8"/>
        <v>13.939999999999991</v>
      </c>
      <c r="K16" s="4">
        <f t="shared" si="9"/>
        <v>14.759999957715944</v>
      </c>
      <c r="L16" s="4">
        <f t="shared" si="10"/>
        <v>14.759999957715944</v>
      </c>
      <c r="M16" s="4">
        <f t="shared" si="11"/>
        <v>4.3157894736842124</v>
      </c>
      <c r="N16" s="4">
        <f t="shared" si="12"/>
        <v>47.473684210526329</v>
      </c>
      <c r="O16" s="4">
        <f t="shared" si="13"/>
        <v>14.759999957715944</v>
      </c>
      <c r="P16" s="4">
        <v>14.759999957715944</v>
      </c>
      <c r="Q16" s="4">
        <f t="shared" si="4"/>
        <v>3.4663865546218466</v>
      </c>
      <c r="R16" s="4">
        <f t="shared" si="5"/>
        <v>3.4663865546218466</v>
      </c>
      <c r="S16" s="4">
        <v>7.0285714084361652</v>
      </c>
      <c r="T16" s="4">
        <v>7.0285714084361643</v>
      </c>
    </row>
    <row r="17" spans="1:20">
      <c r="A17" s="8">
        <v>1.5</v>
      </c>
      <c r="B17" s="4">
        <v>16.5</v>
      </c>
      <c r="C17" s="4">
        <f t="shared" si="14"/>
        <v>31.263157894736839</v>
      </c>
      <c r="D17" s="4">
        <f t="shared" si="0"/>
        <v>57.793345008756617</v>
      </c>
      <c r="E17" s="4">
        <f t="shared" si="1"/>
        <v>58.928571428571544</v>
      </c>
      <c r="F17" s="4">
        <f t="shared" si="6"/>
        <v>57.793345008756617</v>
      </c>
      <c r="G17" s="4">
        <f t="shared" si="2"/>
        <v>62.146892655367196</v>
      </c>
      <c r="H17" s="4">
        <f t="shared" si="3"/>
        <v>60.000000000000021</v>
      </c>
      <c r="I17" s="4">
        <f t="shared" si="7"/>
        <v>62.146892655367196</v>
      </c>
      <c r="J17" s="4">
        <f t="shared" si="8"/>
        <v>14.024999999999991</v>
      </c>
      <c r="K17" s="4">
        <f t="shared" si="9"/>
        <v>14.849999954463325</v>
      </c>
      <c r="L17" s="4">
        <f t="shared" si="10"/>
        <v>14.849999954463325</v>
      </c>
      <c r="M17" s="4">
        <f t="shared" si="11"/>
        <v>4.3421052631578974</v>
      </c>
      <c r="N17" s="4">
        <f t="shared" si="12"/>
        <v>47.763157894736857</v>
      </c>
      <c r="O17" s="4">
        <f t="shared" si="13"/>
        <v>14.849999954463325</v>
      </c>
      <c r="P17" s="4">
        <v>14.849999954463325</v>
      </c>
      <c r="Q17" s="4">
        <f t="shared" si="4"/>
        <v>3.4873949579831915</v>
      </c>
      <c r="R17" s="4">
        <f t="shared" si="5"/>
        <v>3.4873949579831915</v>
      </c>
      <c r="S17" s="4">
        <v>7.071428549744442</v>
      </c>
      <c r="T17" s="4">
        <v>7.0714285497444411</v>
      </c>
    </row>
    <row r="18" spans="1:20">
      <c r="A18" s="8">
        <v>1.6</v>
      </c>
      <c r="B18" s="4">
        <v>16.600000000000001</v>
      </c>
      <c r="C18" s="4">
        <f t="shared" si="14"/>
        <v>31.452631578947368</v>
      </c>
      <c r="D18" s="4">
        <f t="shared" si="0"/>
        <v>58.143607705779388</v>
      </c>
      <c r="E18" s="4">
        <f t="shared" si="1"/>
        <v>59.285714285714405</v>
      </c>
      <c r="F18" s="4">
        <f t="shared" si="6"/>
        <v>58.143607705779388</v>
      </c>
      <c r="G18" s="4">
        <f t="shared" si="2"/>
        <v>62.523540489642158</v>
      </c>
      <c r="H18" s="4">
        <f t="shared" si="3"/>
        <v>60.363636363636388</v>
      </c>
      <c r="I18" s="4">
        <f t="shared" si="7"/>
        <v>62.523540489642158</v>
      </c>
      <c r="J18" s="4">
        <f t="shared" si="8"/>
        <v>14.109999999999992</v>
      </c>
      <c r="K18" s="4">
        <f t="shared" si="9"/>
        <v>14.939999951210705</v>
      </c>
      <c r="L18" s="4">
        <f t="shared" si="10"/>
        <v>14.939999951210705</v>
      </c>
      <c r="M18" s="4">
        <f t="shared" si="11"/>
        <v>4.3684210526315814</v>
      </c>
      <c r="N18" s="4">
        <f t="shared" si="12"/>
        <v>48.052631578947391</v>
      </c>
      <c r="O18" s="4">
        <f t="shared" si="13"/>
        <v>14.939999951210705</v>
      </c>
      <c r="P18" s="4">
        <v>14.939999951210705</v>
      </c>
      <c r="Q18" s="4">
        <f t="shared" si="4"/>
        <v>3.5084033613445356</v>
      </c>
      <c r="R18" s="4">
        <f t="shared" si="5"/>
        <v>3.5084033613445356</v>
      </c>
      <c r="S18" s="4">
        <v>7.1142856910527197</v>
      </c>
      <c r="T18" s="4">
        <v>7.1142856910527188</v>
      </c>
    </row>
    <row r="19" spans="1:20">
      <c r="A19" s="8">
        <v>1.7</v>
      </c>
      <c r="B19" s="4">
        <v>16.7</v>
      </c>
      <c r="C19" s="4">
        <f t="shared" si="14"/>
        <v>31.642105263157887</v>
      </c>
      <c r="D19" s="4">
        <f t="shared" si="0"/>
        <v>58.493870402802145</v>
      </c>
      <c r="E19" s="4">
        <f t="shared" si="1"/>
        <v>59.642857142857252</v>
      </c>
      <c r="F19" s="4">
        <f t="shared" si="6"/>
        <v>58.493870402802145</v>
      </c>
      <c r="G19" s="4">
        <f t="shared" si="2"/>
        <v>62.900188323917099</v>
      </c>
      <c r="H19" s="4">
        <f t="shared" si="3"/>
        <v>60.727272727272748</v>
      </c>
      <c r="I19" s="4">
        <f t="shared" si="7"/>
        <v>62.900188323917099</v>
      </c>
      <c r="J19" s="4">
        <f t="shared" ref="J19:J82" si="15">D19*J18/D18</f>
        <v>14.19499999999999</v>
      </c>
      <c r="K19" s="4">
        <f t="shared" si="9"/>
        <v>15.02999994795808</v>
      </c>
      <c r="L19" s="4">
        <f t="shared" si="10"/>
        <v>15.02999994795808</v>
      </c>
      <c r="M19" s="4">
        <f t="shared" si="11"/>
        <v>4.3947368421052646</v>
      </c>
      <c r="N19" s="4">
        <f t="shared" si="12"/>
        <v>48.342105263157912</v>
      </c>
      <c r="O19" s="4">
        <f t="shared" si="13"/>
        <v>15.02999994795808</v>
      </c>
      <c r="P19" s="4">
        <v>15.02999994795808</v>
      </c>
      <c r="Q19" s="4">
        <f t="shared" si="4"/>
        <v>3.5294117647058805</v>
      </c>
      <c r="R19" s="4">
        <f t="shared" si="5"/>
        <v>3.5294117647058805</v>
      </c>
      <c r="S19" s="4">
        <v>7.1571428323609929</v>
      </c>
      <c r="T19" s="4">
        <v>7.157142832360992</v>
      </c>
    </row>
    <row r="20" spans="1:20">
      <c r="A20" s="8">
        <v>1.8</v>
      </c>
      <c r="B20" s="4">
        <v>16.8</v>
      </c>
      <c r="C20" s="4">
        <f t="shared" si="14"/>
        <v>31.831578947368413</v>
      </c>
      <c r="D20" s="4">
        <f t="shared" si="0"/>
        <v>58.844133099824916</v>
      </c>
      <c r="E20" s="4">
        <f t="shared" si="1"/>
        <v>60.000000000000121</v>
      </c>
      <c r="F20" s="4">
        <f t="shared" si="6"/>
        <v>58.844133099824916</v>
      </c>
      <c r="G20" s="4">
        <f t="shared" si="2"/>
        <v>63.276836158192054</v>
      </c>
      <c r="H20" s="4">
        <f t="shared" si="3"/>
        <v>61.090909090909115</v>
      </c>
      <c r="I20" s="4">
        <f t="shared" si="7"/>
        <v>63.276836158192054</v>
      </c>
      <c r="J20" s="4">
        <f t="shared" si="15"/>
        <v>14.27999999999999</v>
      </c>
      <c r="K20" s="4">
        <f t="shared" si="9"/>
        <v>15.119999944705457</v>
      </c>
      <c r="L20" s="4">
        <f t="shared" si="10"/>
        <v>15.119999944705457</v>
      </c>
      <c r="M20" s="4">
        <f t="shared" si="11"/>
        <v>4.4210526315789487</v>
      </c>
      <c r="N20" s="4">
        <f t="shared" si="12"/>
        <v>48.631578947368446</v>
      </c>
      <c r="O20" s="4">
        <f t="shared" si="13"/>
        <v>15.119999944705457</v>
      </c>
      <c r="P20" s="4">
        <v>15.119999944705457</v>
      </c>
      <c r="Q20" s="4">
        <f t="shared" si="4"/>
        <v>3.5504201680672245</v>
      </c>
      <c r="R20" s="4">
        <f t="shared" si="5"/>
        <v>3.5504201680672245</v>
      </c>
      <c r="S20" s="4">
        <v>7.1999999736692679</v>
      </c>
      <c r="T20" s="4">
        <v>7.199999973669267</v>
      </c>
    </row>
    <row r="21" spans="1:20">
      <c r="A21" s="8">
        <v>1.9</v>
      </c>
      <c r="B21" s="4">
        <v>16.899999999999999</v>
      </c>
      <c r="C21" s="4">
        <f t="shared" si="14"/>
        <v>32.021052631578939</v>
      </c>
      <c r="D21" s="4">
        <f t="shared" si="0"/>
        <v>59.194395796847672</v>
      </c>
      <c r="E21" s="4">
        <f t="shared" si="1"/>
        <v>60.357142857142968</v>
      </c>
      <c r="F21" s="4">
        <f t="shared" si="6"/>
        <v>59.194395796847672</v>
      </c>
      <c r="G21" s="4">
        <f t="shared" si="2"/>
        <v>63.653483992467002</v>
      </c>
      <c r="H21" s="4">
        <f t="shared" si="3"/>
        <v>61.454545454545467</v>
      </c>
      <c r="I21" s="4">
        <f t="shared" si="7"/>
        <v>63.653483992467002</v>
      </c>
      <c r="J21" s="4">
        <f t="shared" si="15"/>
        <v>14.364999999999988</v>
      </c>
      <c r="K21" s="4">
        <f t="shared" si="9"/>
        <v>15.209999941452841</v>
      </c>
      <c r="L21" s="4">
        <f t="shared" si="10"/>
        <v>15.209999941452841</v>
      </c>
      <c r="M21" s="4">
        <f t="shared" si="11"/>
        <v>4.4473684210526319</v>
      </c>
      <c r="N21" s="4">
        <f t="shared" si="12"/>
        <v>48.921052631578966</v>
      </c>
      <c r="O21" s="4">
        <f t="shared" si="13"/>
        <v>15.209999941452841</v>
      </c>
      <c r="P21" s="4">
        <v>15.209999941452841</v>
      </c>
      <c r="Q21" s="4">
        <f t="shared" si="4"/>
        <v>3.5714285714285694</v>
      </c>
      <c r="R21" s="4">
        <f t="shared" si="5"/>
        <v>3.5714285714285694</v>
      </c>
      <c r="S21" s="4">
        <v>7.2428571149775474</v>
      </c>
      <c r="T21" s="4">
        <v>7.2428571149775465</v>
      </c>
    </row>
    <row r="22" spans="1:20">
      <c r="A22" s="8">
        <v>2</v>
      </c>
      <c r="B22" s="4">
        <v>17</v>
      </c>
      <c r="C22" s="4">
        <f t="shared" si="14"/>
        <v>32.210526315789473</v>
      </c>
      <c r="D22" s="4">
        <f t="shared" si="0"/>
        <v>59.544658493870443</v>
      </c>
      <c r="E22" s="4">
        <f t="shared" si="1"/>
        <v>60.714285714285836</v>
      </c>
      <c r="F22" s="4">
        <f t="shared" si="6"/>
        <v>59.544658493870443</v>
      </c>
      <c r="G22" s="4">
        <f t="shared" si="2"/>
        <v>64.030131826741965</v>
      </c>
      <c r="H22" s="4">
        <f t="shared" si="3"/>
        <v>61.818181818181834</v>
      </c>
      <c r="I22" s="4">
        <f t="shared" si="7"/>
        <v>64.030131826741965</v>
      </c>
      <c r="J22" s="4">
        <f t="shared" si="15"/>
        <v>14.449999999999989</v>
      </c>
      <c r="K22" s="4">
        <f t="shared" si="9"/>
        <v>15.299999938200218</v>
      </c>
      <c r="L22" s="4">
        <f t="shared" si="10"/>
        <v>15.299999938200218</v>
      </c>
      <c r="M22" s="4">
        <f t="shared" si="11"/>
        <v>4.4736842105263159</v>
      </c>
      <c r="N22" s="4">
        <f t="shared" si="12"/>
        <v>49.210526315789494</v>
      </c>
      <c r="O22" s="4">
        <f t="shared" si="13"/>
        <v>15.299999938200218</v>
      </c>
      <c r="P22" s="4">
        <v>15.299999938200218</v>
      </c>
      <c r="Q22" s="4">
        <f t="shared" si="4"/>
        <v>3.5924369747899143</v>
      </c>
      <c r="R22" s="4">
        <f t="shared" si="5"/>
        <v>3.5924369747899143</v>
      </c>
      <c r="S22" s="4">
        <v>7.2857142562858206</v>
      </c>
      <c r="T22" s="4">
        <v>7.2857142562858197</v>
      </c>
    </row>
    <row r="23" spans="1:20">
      <c r="A23" s="8">
        <v>2.1</v>
      </c>
      <c r="B23" s="4">
        <v>17.100000000000001</v>
      </c>
      <c r="C23" s="4">
        <f t="shared" si="14"/>
        <v>32.400000000000006</v>
      </c>
      <c r="D23" s="4">
        <f t="shared" si="0"/>
        <v>59.894921190893214</v>
      </c>
      <c r="E23" s="4">
        <f t="shared" si="1"/>
        <v>61.07142857142869</v>
      </c>
      <c r="F23" s="4">
        <f t="shared" si="6"/>
        <v>59.894921190893214</v>
      </c>
      <c r="G23" s="4">
        <f t="shared" si="2"/>
        <v>64.406779661016913</v>
      </c>
      <c r="H23" s="4">
        <f t="shared" si="3"/>
        <v>62.181818181818208</v>
      </c>
      <c r="I23" s="4">
        <f t="shared" si="7"/>
        <v>64.406779661016913</v>
      </c>
      <c r="J23" s="4">
        <f t="shared" si="15"/>
        <v>14.534999999999991</v>
      </c>
      <c r="K23" s="4">
        <f t="shared" si="9"/>
        <v>15.389999934947594</v>
      </c>
      <c r="L23" s="4">
        <f t="shared" si="10"/>
        <v>15.389999934947594</v>
      </c>
      <c r="M23" s="4">
        <f t="shared" si="11"/>
        <v>4.5000000000000009</v>
      </c>
      <c r="N23" s="4">
        <f t="shared" si="12"/>
        <v>49.500000000000028</v>
      </c>
      <c r="O23" s="4">
        <f t="shared" si="13"/>
        <v>15.389999934947594</v>
      </c>
      <c r="P23" s="4">
        <v>15.389999934947594</v>
      </c>
      <c r="Q23" s="4">
        <f t="shared" si="4"/>
        <v>3.6134453781512583</v>
      </c>
      <c r="R23" s="4">
        <f t="shared" si="5"/>
        <v>3.6134453781512583</v>
      </c>
      <c r="S23" s="4">
        <v>7.3285713975940956</v>
      </c>
      <c r="T23" s="4">
        <v>7.3285713975940947</v>
      </c>
    </row>
    <row r="24" spans="1:20">
      <c r="A24" s="8">
        <v>2.2000000000000002</v>
      </c>
      <c r="B24" s="4">
        <v>17.2</v>
      </c>
      <c r="C24" s="4">
        <f t="shared" si="14"/>
        <v>32.589473684210532</v>
      </c>
      <c r="D24" s="4">
        <f t="shared" si="0"/>
        <v>60.245183887915978</v>
      </c>
      <c r="E24" s="4">
        <f t="shared" si="1"/>
        <v>61.428571428571537</v>
      </c>
      <c r="F24" s="4">
        <f t="shared" si="6"/>
        <v>60.245183887915978</v>
      </c>
      <c r="G24" s="4">
        <f t="shared" si="2"/>
        <v>64.783427495291861</v>
      </c>
      <c r="H24" s="4">
        <f t="shared" si="3"/>
        <v>62.545454545454568</v>
      </c>
      <c r="I24" s="4">
        <f t="shared" si="7"/>
        <v>64.783427495291861</v>
      </c>
      <c r="J24" s="4">
        <f t="shared" si="15"/>
        <v>14.61999999999999</v>
      </c>
      <c r="K24" s="4">
        <f t="shared" si="9"/>
        <v>15.479999931694975</v>
      </c>
      <c r="L24" s="4">
        <f t="shared" si="10"/>
        <v>15.479999931694975</v>
      </c>
      <c r="M24" s="4">
        <f t="shared" si="11"/>
        <v>4.5263157894736841</v>
      </c>
      <c r="N24" s="4">
        <f t="shared" si="12"/>
        <v>49.789473684210549</v>
      </c>
      <c r="O24" s="4">
        <f t="shared" si="13"/>
        <v>15.479999931694975</v>
      </c>
      <c r="P24" s="4">
        <v>15.479999931694975</v>
      </c>
      <c r="Q24" s="4">
        <f t="shared" si="4"/>
        <v>3.6344537815126032</v>
      </c>
      <c r="R24" s="4">
        <f t="shared" si="5"/>
        <v>3.6344537815126032</v>
      </c>
      <c r="S24" s="4">
        <v>7.3714285389023724</v>
      </c>
      <c r="T24" s="4">
        <v>7.3714285389023706</v>
      </c>
    </row>
    <row r="25" spans="1:20">
      <c r="A25" s="8">
        <v>2.2999999999999998</v>
      </c>
      <c r="B25" s="4">
        <v>17.3</v>
      </c>
      <c r="C25" s="4">
        <f t="shared" si="14"/>
        <v>32.778947368421058</v>
      </c>
      <c r="D25" s="4">
        <f t="shared" si="0"/>
        <v>60.595446584938756</v>
      </c>
      <c r="E25" s="4">
        <f t="shared" si="1"/>
        <v>61.785714285714398</v>
      </c>
      <c r="F25" s="4">
        <f t="shared" si="6"/>
        <v>60.595446584938756</v>
      </c>
      <c r="G25" s="4">
        <f t="shared" si="2"/>
        <v>65.160075329566823</v>
      </c>
      <c r="H25" s="4">
        <f t="shared" si="3"/>
        <v>62.909090909090935</v>
      </c>
      <c r="I25" s="4">
        <f t="shared" si="7"/>
        <v>65.160075329566823</v>
      </c>
      <c r="J25" s="4">
        <f t="shared" si="15"/>
        <v>14.704999999999993</v>
      </c>
      <c r="K25" s="4">
        <f t="shared" si="9"/>
        <v>15.569999928442359</v>
      </c>
      <c r="L25" s="4">
        <f t="shared" si="10"/>
        <v>15.569999928442359</v>
      </c>
      <c r="M25" s="4">
        <f t="shared" si="11"/>
        <v>4.552631578947369</v>
      </c>
      <c r="N25" s="4">
        <f t="shared" si="12"/>
        <v>50.078947368421083</v>
      </c>
      <c r="O25" s="4">
        <f t="shared" si="13"/>
        <v>15.569999928442359</v>
      </c>
      <c r="P25" s="4">
        <v>15.569999928442359</v>
      </c>
      <c r="Q25" s="4">
        <f t="shared" si="4"/>
        <v>3.6554621848739473</v>
      </c>
      <c r="R25" s="4">
        <f t="shared" si="5"/>
        <v>3.6554621848739473</v>
      </c>
      <c r="S25" s="4">
        <v>7.4142856802106492</v>
      </c>
      <c r="T25" s="4">
        <v>7.4142856802106474</v>
      </c>
    </row>
    <row r="26" spans="1:20">
      <c r="A26" s="8">
        <v>2.4</v>
      </c>
      <c r="B26" s="4">
        <v>17.399999999999999</v>
      </c>
      <c r="C26" s="4">
        <f t="shared" si="14"/>
        <v>32.968421052631577</v>
      </c>
      <c r="D26" s="4">
        <f t="shared" si="0"/>
        <v>60.94570928196152</v>
      </c>
      <c r="E26" s="4">
        <f t="shared" si="1"/>
        <v>62.142857142857245</v>
      </c>
      <c r="F26" s="4">
        <f t="shared" si="6"/>
        <v>60.94570928196152</v>
      </c>
      <c r="G26" s="4">
        <f t="shared" si="2"/>
        <v>65.536723163841771</v>
      </c>
      <c r="H26" s="4">
        <f t="shared" si="3"/>
        <v>63.272727272727295</v>
      </c>
      <c r="I26" s="4">
        <f t="shared" si="7"/>
        <v>65.536723163841771</v>
      </c>
      <c r="J26" s="4">
        <f t="shared" si="15"/>
        <v>14.789999999999992</v>
      </c>
      <c r="K26" s="4">
        <f t="shared" si="9"/>
        <v>15.659999925189739</v>
      </c>
      <c r="L26" s="4">
        <f t="shared" si="10"/>
        <v>15.659999925189739</v>
      </c>
      <c r="M26" s="4">
        <f t="shared" si="11"/>
        <v>4.5789473684210522</v>
      </c>
      <c r="N26" s="4">
        <f t="shared" si="12"/>
        <v>50.368421052631604</v>
      </c>
      <c r="O26" s="4">
        <f t="shared" si="13"/>
        <v>15.659999925189739</v>
      </c>
      <c r="P26" s="4">
        <v>15.659999925189739</v>
      </c>
      <c r="Q26" s="4">
        <f t="shared" si="4"/>
        <v>3.6764705882352922</v>
      </c>
      <c r="R26" s="4">
        <f t="shared" si="5"/>
        <v>3.6764705882352922</v>
      </c>
      <c r="S26" s="4">
        <v>7.457142821518925</v>
      </c>
      <c r="T26" s="4">
        <v>7.4571428215189233</v>
      </c>
    </row>
    <row r="27" spans="1:20">
      <c r="A27" s="8">
        <v>2.5</v>
      </c>
      <c r="B27" s="4">
        <v>17.5</v>
      </c>
      <c r="C27" s="4">
        <f t="shared" si="14"/>
        <v>33.15789473684211</v>
      </c>
      <c r="D27" s="4">
        <f t="shared" si="0"/>
        <v>61.295971978984298</v>
      </c>
      <c r="E27" s="4">
        <f t="shared" si="1"/>
        <v>62.500000000000114</v>
      </c>
      <c r="F27" s="4">
        <f t="shared" si="6"/>
        <v>61.295971978984298</v>
      </c>
      <c r="G27" s="4">
        <f t="shared" si="2"/>
        <v>65.913370998116733</v>
      </c>
      <c r="H27" s="4">
        <f t="shared" si="3"/>
        <v>63.636363636363669</v>
      </c>
      <c r="I27" s="4">
        <f t="shared" si="7"/>
        <v>65.913370998116733</v>
      </c>
      <c r="J27" s="4">
        <f t="shared" si="15"/>
        <v>14.874999999999995</v>
      </c>
      <c r="K27" s="4">
        <f t="shared" si="9"/>
        <v>15.749999921937119</v>
      </c>
      <c r="L27" s="4">
        <f t="shared" si="10"/>
        <v>15.749999921937119</v>
      </c>
      <c r="M27" s="4">
        <f t="shared" si="11"/>
        <v>4.6052631578947363</v>
      </c>
      <c r="N27" s="4">
        <f t="shared" si="12"/>
        <v>50.657894736842131</v>
      </c>
      <c r="O27" s="4">
        <f t="shared" si="13"/>
        <v>15.749999921937119</v>
      </c>
      <c r="P27" s="4">
        <v>15.749999921937119</v>
      </c>
      <c r="Q27" s="4">
        <f t="shared" si="4"/>
        <v>3.6974789915966371</v>
      </c>
      <c r="R27" s="4">
        <f t="shared" si="5"/>
        <v>3.6974789915966371</v>
      </c>
      <c r="S27" s="4">
        <v>7.4999999628272018</v>
      </c>
      <c r="T27" s="4">
        <v>7.4999999628272001</v>
      </c>
    </row>
    <row r="28" spans="1:20">
      <c r="A28" s="8">
        <v>2.6</v>
      </c>
      <c r="B28" s="4">
        <v>17.600000000000001</v>
      </c>
      <c r="C28" s="4">
        <f t="shared" si="14"/>
        <v>33.347368421052636</v>
      </c>
      <c r="D28" s="4">
        <f t="shared" si="0"/>
        <v>61.646234676007069</v>
      </c>
      <c r="E28" s="4">
        <f t="shared" si="1"/>
        <v>62.857142857142968</v>
      </c>
      <c r="F28" s="4">
        <f t="shared" si="6"/>
        <v>61.646234676007069</v>
      </c>
      <c r="G28" s="4">
        <f t="shared" si="2"/>
        <v>66.290018832391695</v>
      </c>
      <c r="H28" s="4">
        <f t="shared" si="3"/>
        <v>64.000000000000043</v>
      </c>
      <c r="I28" s="4">
        <f t="shared" si="7"/>
        <v>66.290018832391695</v>
      </c>
      <c r="J28" s="4">
        <f t="shared" si="15"/>
        <v>14.959999999999996</v>
      </c>
      <c r="K28" s="4">
        <f t="shared" si="9"/>
        <v>15.839999918684496</v>
      </c>
      <c r="L28" s="4">
        <f t="shared" si="10"/>
        <v>15.839999918684496</v>
      </c>
      <c r="M28" s="4">
        <f t="shared" si="11"/>
        <v>4.6315789473684212</v>
      </c>
      <c r="N28" s="4">
        <f t="shared" si="12"/>
        <v>50.947368421052666</v>
      </c>
      <c r="O28" s="4">
        <f t="shared" si="13"/>
        <v>15.839999918684496</v>
      </c>
      <c r="P28" s="4">
        <v>15.839999918684496</v>
      </c>
      <c r="Q28" s="4">
        <f t="shared" si="4"/>
        <v>3.7184873949579811</v>
      </c>
      <c r="R28" s="4">
        <f t="shared" si="5"/>
        <v>3.7184873949579811</v>
      </c>
      <c r="S28" s="4">
        <v>7.5428571041354768</v>
      </c>
      <c r="T28" s="4">
        <v>7.5428571041354751</v>
      </c>
    </row>
    <row r="29" spans="1:20">
      <c r="A29" s="8">
        <v>2.7</v>
      </c>
      <c r="B29" s="4">
        <v>17.7</v>
      </c>
      <c r="C29" s="4">
        <f t="shared" si="14"/>
        <v>33.536842105263162</v>
      </c>
      <c r="D29" s="4">
        <f t="shared" si="0"/>
        <v>61.996497373029825</v>
      </c>
      <c r="E29" s="4">
        <f t="shared" si="1"/>
        <v>63.214285714285815</v>
      </c>
      <c r="F29" s="4">
        <f t="shared" si="6"/>
        <v>61.996497373029825</v>
      </c>
      <c r="G29" s="4">
        <f t="shared" si="2"/>
        <v>66.666666666666643</v>
      </c>
      <c r="H29" s="4">
        <f t="shared" si="3"/>
        <v>64.363636363636388</v>
      </c>
      <c r="I29" s="4">
        <f t="shared" si="7"/>
        <v>66.666666666666643</v>
      </c>
      <c r="J29" s="4">
        <f t="shared" si="15"/>
        <v>15.044999999999995</v>
      </c>
      <c r="K29" s="4">
        <f t="shared" si="9"/>
        <v>15.929999915431877</v>
      </c>
      <c r="L29" s="4">
        <f t="shared" si="10"/>
        <v>15.929999915431877</v>
      </c>
      <c r="M29" s="4">
        <f t="shared" si="11"/>
        <v>4.6578947368421044</v>
      </c>
      <c r="N29" s="4">
        <f t="shared" si="12"/>
        <v>51.236842105263186</v>
      </c>
      <c r="O29" s="4">
        <f t="shared" si="13"/>
        <v>15.929999915431877</v>
      </c>
      <c r="P29" s="4">
        <v>15.929999915431877</v>
      </c>
      <c r="Q29" s="4">
        <f t="shared" si="4"/>
        <v>3.7394957983193255</v>
      </c>
      <c r="R29" s="4">
        <f t="shared" si="5"/>
        <v>3.7394957983193255</v>
      </c>
      <c r="S29" s="4">
        <v>7.5857142454437527</v>
      </c>
      <c r="T29" s="4">
        <v>7.5857142454437509</v>
      </c>
    </row>
    <row r="30" spans="1:20">
      <c r="A30" s="8">
        <v>2.8</v>
      </c>
      <c r="B30" s="4">
        <v>17.8</v>
      </c>
      <c r="C30" s="4">
        <f t="shared" si="14"/>
        <v>33.726315789473688</v>
      </c>
      <c r="D30" s="4">
        <f t="shared" si="0"/>
        <v>62.346760070052603</v>
      </c>
      <c r="E30" s="4">
        <f t="shared" si="1"/>
        <v>63.571428571428676</v>
      </c>
      <c r="F30" s="4">
        <f t="shared" si="6"/>
        <v>62.346760070052603</v>
      </c>
      <c r="G30" s="4">
        <f t="shared" si="2"/>
        <v>67.043314500941605</v>
      </c>
      <c r="H30" s="4">
        <f t="shared" si="3"/>
        <v>64.727272727272762</v>
      </c>
      <c r="I30" s="4">
        <f t="shared" si="7"/>
        <v>67.043314500941605</v>
      </c>
      <c r="J30" s="4">
        <f t="shared" si="15"/>
        <v>15.129999999999997</v>
      </c>
      <c r="K30" s="4">
        <f t="shared" si="9"/>
        <v>16.019999912179255</v>
      </c>
      <c r="L30" s="4">
        <f t="shared" si="10"/>
        <v>16.019999912179255</v>
      </c>
      <c r="M30" s="4">
        <f t="shared" si="11"/>
        <v>4.6842105263157894</v>
      </c>
      <c r="N30" s="4">
        <f t="shared" si="12"/>
        <v>51.52631578947372</v>
      </c>
      <c r="O30" s="4">
        <f t="shared" si="13"/>
        <v>16.019999912179255</v>
      </c>
      <c r="P30" s="4">
        <v>16.019999912179255</v>
      </c>
      <c r="Q30" s="4">
        <f t="shared" si="4"/>
        <v>3.7605042016806696</v>
      </c>
      <c r="R30" s="4">
        <f t="shared" si="5"/>
        <v>3.7605042016806696</v>
      </c>
      <c r="S30" s="4">
        <v>7.6285713867520277</v>
      </c>
      <c r="T30" s="4">
        <v>7.628571386752026</v>
      </c>
    </row>
    <row r="31" spans="1:20">
      <c r="A31" s="8">
        <v>2.9</v>
      </c>
      <c r="B31" s="4">
        <v>17.899999999999999</v>
      </c>
      <c r="C31" s="4">
        <f t="shared" si="14"/>
        <v>33.915789473684207</v>
      </c>
      <c r="D31" s="4">
        <f t="shared" si="0"/>
        <v>62.69702276707536</v>
      </c>
      <c r="E31" s="4">
        <f t="shared" si="1"/>
        <v>63.928571428571523</v>
      </c>
      <c r="F31" s="4">
        <f t="shared" si="6"/>
        <v>62.69702276707536</v>
      </c>
      <c r="G31" s="4">
        <f t="shared" si="2"/>
        <v>67.419962335216553</v>
      </c>
      <c r="H31" s="4">
        <f t="shared" si="3"/>
        <v>65.090909090909122</v>
      </c>
      <c r="I31" s="4">
        <f t="shared" si="7"/>
        <v>67.419962335216553</v>
      </c>
      <c r="J31" s="4">
        <f t="shared" si="15"/>
        <v>15.214999999999995</v>
      </c>
      <c r="K31" s="4">
        <f t="shared" si="9"/>
        <v>16.109999908926635</v>
      </c>
      <c r="L31" s="4">
        <f t="shared" si="10"/>
        <v>16.109999908926635</v>
      </c>
      <c r="M31" s="4">
        <f t="shared" si="11"/>
        <v>4.7105263157894726</v>
      </c>
      <c r="N31" s="4">
        <f t="shared" si="12"/>
        <v>51.815789473684241</v>
      </c>
      <c r="O31" s="4">
        <f t="shared" si="13"/>
        <v>16.109999908926635</v>
      </c>
      <c r="P31" s="4">
        <v>16.109999908926635</v>
      </c>
      <c r="Q31" s="4">
        <f t="shared" si="4"/>
        <v>3.781512605042014</v>
      </c>
      <c r="R31" s="4">
        <f t="shared" si="5"/>
        <v>3.781512605042014</v>
      </c>
      <c r="S31" s="4">
        <v>7.6714285280603045</v>
      </c>
      <c r="T31" s="4">
        <v>7.6714285280603027</v>
      </c>
    </row>
    <row r="32" spans="1:20">
      <c r="A32" s="8">
        <v>3</v>
      </c>
      <c r="B32" s="4">
        <v>18</v>
      </c>
      <c r="C32" s="4">
        <f t="shared" si="14"/>
        <v>34.105263157894733</v>
      </c>
      <c r="D32" s="4">
        <f t="shared" si="0"/>
        <v>63.047285464098124</v>
      </c>
      <c r="E32" s="4">
        <f t="shared" si="1"/>
        <v>64.285714285714377</v>
      </c>
      <c r="F32" s="4">
        <f t="shared" si="6"/>
        <v>63.047285464098124</v>
      </c>
      <c r="G32" s="4">
        <f t="shared" si="2"/>
        <v>67.796610169491515</v>
      </c>
      <c r="H32" s="4">
        <f t="shared" si="3"/>
        <v>65.454545454545496</v>
      </c>
      <c r="I32" s="4">
        <f t="shared" si="7"/>
        <v>67.796610169491515</v>
      </c>
      <c r="J32" s="4">
        <f t="shared" si="15"/>
        <v>15.299999999999994</v>
      </c>
      <c r="K32" s="4">
        <f t="shared" si="9"/>
        <v>16.199999905674009</v>
      </c>
      <c r="L32" s="4">
        <f t="shared" si="10"/>
        <v>16.199999905674009</v>
      </c>
      <c r="M32" s="4">
        <f t="shared" si="11"/>
        <v>4.7368421052631575</v>
      </c>
      <c r="N32" s="4">
        <f t="shared" si="12"/>
        <v>52.105263157894768</v>
      </c>
      <c r="O32" s="4">
        <f t="shared" si="13"/>
        <v>16.199999905674009</v>
      </c>
      <c r="P32" s="4">
        <v>16.199999905674009</v>
      </c>
      <c r="Q32" s="4">
        <f t="shared" si="4"/>
        <v>3.8025210084033589</v>
      </c>
      <c r="R32" s="4">
        <f t="shared" si="5"/>
        <v>3.8025210084033589</v>
      </c>
      <c r="S32" s="4">
        <v>7.7142856693685768</v>
      </c>
      <c r="T32" s="4">
        <v>7.7142856693685751</v>
      </c>
    </row>
    <row r="33" spans="1:20">
      <c r="A33" s="8">
        <v>3.1</v>
      </c>
      <c r="B33" s="4">
        <v>18.100000000000001</v>
      </c>
      <c r="C33" s="4">
        <f t="shared" si="14"/>
        <v>34.294736842105266</v>
      </c>
      <c r="D33" s="4">
        <f t="shared" si="0"/>
        <v>63.397548161120895</v>
      </c>
      <c r="E33" s="4">
        <f t="shared" si="1"/>
        <v>64.642857142857238</v>
      </c>
      <c r="F33" s="4">
        <f t="shared" si="6"/>
        <v>63.397548161120895</v>
      </c>
      <c r="G33" s="4">
        <f t="shared" si="2"/>
        <v>68.173258003766477</v>
      </c>
      <c r="H33" s="4">
        <f t="shared" si="3"/>
        <v>65.81818181818187</v>
      </c>
      <c r="I33" s="4">
        <f t="shared" si="7"/>
        <v>68.173258003766477</v>
      </c>
      <c r="J33" s="4">
        <f t="shared" si="15"/>
        <v>15.384999999999994</v>
      </c>
      <c r="K33" s="4">
        <f t="shared" si="9"/>
        <v>16.289999902421389</v>
      </c>
      <c r="L33" s="4">
        <f t="shared" si="10"/>
        <v>16.289999902421389</v>
      </c>
      <c r="M33" s="4">
        <f t="shared" si="11"/>
        <v>4.7631578947368425</v>
      </c>
      <c r="N33" s="4">
        <f t="shared" si="12"/>
        <v>52.394736842105296</v>
      </c>
      <c r="O33" s="4">
        <f t="shared" si="13"/>
        <v>16.289999902421389</v>
      </c>
      <c r="P33" s="4">
        <v>16.289999902421389</v>
      </c>
      <c r="Q33" s="4">
        <f t="shared" si="4"/>
        <v>3.8235294117647034</v>
      </c>
      <c r="R33" s="4">
        <f t="shared" si="5"/>
        <v>3.8235294117647034</v>
      </c>
      <c r="S33" s="4">
        <v>7.7571428106768527</v>
      </c>
      <c r="T33" s="4">
        <v>7.757142810676851</v>
      </c>
    </row>
    <row r="34" spans="1:20">
      <c r="A34" s="8">
        <v>3.2</v>
      </c>
      <c r="B34" s="4">
        <v>18.2</v>
      </c>
      <c r="C34" s="4">
        <f t="shared" si="14"/>
        <v>34.484210526315792</v>
      </c>
      <c r="D34" s="4">
        <f t="shared" si="0"/>
        <v>63.747810858143652</v>
      </c>
      <c r="E34" s="4">
        <f t="shared" si="1"/>
        <v>65.000000000000099</v>
      </c>
      <c r="F34" s="4">
        <f t="shared" si="6"/>
        <v>63.747810858143652</v>
      </c>
      <c r="G34" s="4">
        <f t="shared" si="2"/>
        <v>68.549905838041411</v>
      </c>
      <c r="H34" s="4">
        <f t="shared" si="3"/>
        <v>66.18181818181823</v>
      </c>
      <c r="I34" s="4">
        <f t="shared" si="7"/>
        <v>68.549905838041411</v>
      </c>
      <c r="J34" s="4">
        <f t="shared" si="15"/>
        <v>15.469999999999992</v>
      </c>
      <c r="K34" s="4">
        <f t="shared" si="9"/>
        <v>16.379999899168769</v>
      </c>
      <c r="L34" s="4">
        <f t="shared" si="10"/>
        <v>16.379999899168769</v>
      </c>
      <c r="M34" s="4">
        <f t="shared" si="11"/>
        <v>4.7894736842105257</v>
      </c>
      <c r="N34" s="4">
        <f t="shared" si="12"/>
        <v>52.684210526315816</v>
      </c>
      <c r="O34" s="4">
        <f t="shared" si="13"/>
        <v>16.379999899168769</v>
      </c>
      <c r="P34" s="4">
        <v>16.379999899168769</v>
      </c>
      <c r="Q34" s="4">
        <f t="shared" si="4"/>
        <v>3.8445378151260483</v>
      </c>
      <c r="R34" s="4">
        <f t="shared" si="5"/>
        <v>3.8445378151260483</v>
      </c>
      <c r="S34" s="4">
        <v>7.7999999519851295</v>
      </c>
      <c r="T34" s="4">
        <v>7.7999999519851277</v>
      </c>
    </row>
    <row r="35" spans="1:20">
      <c r="A35" s="8">
        <v>3.3</v>
      </c>
      <c r="B35" s="4">
        <v>18.3</v>
      </c>
      <c r="C35" s="4">
        <f t="shared" si="14"/>
        <v>34.673684210526325</v>
      </c>
      <c r="D35" s="4">
        <f t="shared" si="0"/>
        <v>64.098073555166422</v>
      </c>
      <c r="E35" s="4">
        <f t="shared" si="1"/>
        <v>65.357142857142961</v>
      </c>
      <c r="F35" s="4">
        <f t="shared" si="6"/>
        <v>64.098073555166422</v>
      </c>
      <c r="G35" s="4">
        <f t="shared" si="2"/>
        <v>68.926553672316359</v>
      </c>
      <c r="H35" s="4">
        <f t="shared" si="3"/>
        <v>66.545454545454589</v>
      </c>
      <c r="I35" s="4">
        <f t="shared" si="7"/>
        <v>68.926553672316359</v>
      </c>
      <c r="J35" s="4">
        <f t="shared" si="15"/>
        <v>15.554999999999993</v>
      </c>
      <c r="K35" s="4">
        <f t="shared" si="9"/>
        <v>16.46999989591615</v>
      </c>
      <c r="L35" s="4">
        <f t="shared" si="10"/>
        <v>16.46999989591615</v>
      </c>
      <c r="M35" s="4">
        <f t="shared" si="11"/>
        <v>4.8157894736842097</v>
      </c>
      <c r="N35" s="4">
        <f t="shared" si="12"/>
        <v>52.973684210526343</v>
      </c>
      <c r="O35" s="4">
        <f t="shared" si="13"/>
        <v>16.46999989591615</v>
      </c>
      <c r="P35" s="4">
        <v>16.46999989591615</v>
      </c>
      <c r="Q35" s="4">
        <f t="shared" si="4"/>
        <v>3.8655462184873923</v>
      </c>
      <c r="R35" s="4">
        <f t="shared" si="5"/>
        <v>3.8655462184873923</v>
      </c>
      <c r="S35" s="4">
        <v>7.8428570932934054</v>
      </c>
      <c r="T35" s="4">
        <v>7.8428570932934036</v>
      </c>
    </row>
    <row r="36" spans="1:20">
      <c r="A36" s="8">
        <v>3.4</v>
      </c>
      <c r="B36" s="4">
        <v>18.399999999999999</v>
      </c>
      <c r="C36" s="4">
        <f t="shared" si="14"/>
        <v>34.863157894736851</v>
      </c>
      <c r="D36" s="4">
        <f t="shared" si="0"/>
        <v>64.448336252189179</v>
      </c>
      <c r="E36" s="4">
        <f t="shared" si="1"/>
        <v>65.714285714285808</v>
      </c>
      <c r="F36" s="4">
        <f t="shared" si="6"/>
        <v>64.448336252189179</v>
      </c>
      <c r="G36" s="4">
        <f t="shared" si="2"/>
        <v>69.303201506591307</v>
      </c>
      <c r="H36" s="4">
        <f t="shared" si="3"/>
        <v>66.909090909090949</v>
      </c>
      <c r="I36" s="4">
        <f t="shared" si="7"/>
        <v>69.303201506591307</v>
      </c>
      <c r="J36" s="4">
        <f t="shared" si="15"/>
        <v>15.639999999999992</v>
      </c>
      <c r="K36" s="4">
        <f t="shared" si="9"/>
        <v>16.55999989266353</v>
      </c>
      <c r="L36" s="4">
        <f t="shared" si="10"/>
        <v>16.55999989266353</v>
      </c>
      <c r="M36" s="4">
        <f t="shared" si="11"/>
        <v>4.8421052631578938</v>
      </c>
      <c r="N36" s="4">
        <f t="shared" si="12"/>
        <v>53.263157894736864</v>
      </c>
      <c r="O36" s="4">
        <f t="shared" si="13"/>
        <v>16.55999989266353</v>
      </c>
      <c r="P36" s="4">
        <v>16.55999989266353</v>
      </c>
      <c r="Q36" s="4">
        <f t="shared" si="4"/>
        <v>3.8865546218487372</v>
      </c>
      <c r="R36" s="4">
        <f t="shared" si="5"/>
        <v>3.8865546218487372</v>
      </c>
      <c r="S36" s="4">
        <v>7.8857142346016822</v>
      </c>
      <c r="T36" s="4">
        <v>7.8857142346016795</v>
      </c>
    </row>
    <row r="37" spans="1:20">
      <c r="A37" s="8">
        <v>3.5</v>
      </c>
      <c r="B37" s="4">
        <v>18.5</v>
      </c>
      <c r="C37" s="4">
        <f t="shared" si="14"/>
        <v>35.052631578947377</v>
      </c>
      <c r="D37" s="4">
        <f t="shared" si="0"/>
        <v>64.79859894921195</v>
      </c>
      <c r="E37" s="4">
        <f t="shared" si="1"/>
        <v>66.071428571428669</v>
      </c>
      <c r="F37" s="4">
        <f t="shared" si="6"/>
        <v>64.79859894921195</v>
      </c>
      <c r="G37" s="4">
        <f t="shared" si="2"/>
        <v>69.679849340866269</v>
      </c>
      <c r="H37" s="4">
        <f t="shared" si="3"/>
        <v>67.272727272727323</v>
      </c>
      <c r="I37" s="4">
        <f t="shared" si="7"/>
        <v>69.679849340866269</v>
      </c>
      <c r="J37" s="4">
        <f t="shared" si="15"/>
        <v>15.724999999999993</v>
      </c>
      <c r="K37" s="4">
        <f t="shared" si="9"/>
        <v>16.649999889410907</v>
      </c>
      <c r="L37" s="4">
        <f t="shared" si="10"/>
        <v>16.649999889410907</v>
      </c>
      <c r="M37" s="4">
        <f t="shared" si="11"/>
        <v>4.8684210526315788</v>
      </c>
      <c r="N37" s="4">
        <f t="shared" si="12"/>
        <v>53.552631578947398</v>
      </c>
      <c r="O37" s="4">
        <f t="shared" si="13"/>
        <v>16.649999889410907</v>
      </c>
      <c r="P37" s="4">
        <v>16.649999889410907</v>
      </c>
      <c r="Q37" s="4">
        <f t="shared" si="4"/>
        <v>3.9075630252100817</v>
      </c>
      <c r="R37" s="4">
        <f t="shared" si="5"/>
        <v>3.9075630252100817</v>
      </c>
      <c r="S37" s="4">
        <v>7.9285713759099581</v>
      </c>
      <c r="T37" s="4">
        <v>7.9285713759099554</v>
      </c>
    </row>
    <row r="38" spans="1:20">
      <c r="A38" s="8">
        <v>3.6</v>
      </c>
      <c r="B38" s="4">
        <v>18.600000000000001</v>
      </c>
      <c r="C38" s="4">
        <f t="shared" si="14"/>
        <v>35.242105263157903</v>
      </c>
      <c r="D38" s="4">
        <f t="shared" si="0"/>
        <v>65.148861646234721</v>
      </c>
      <c r="E38" s="4">
        <f t="shared" si="1"/>
        <v>66.42857142857153</v>
      </c>
      <c r="F38" s="4">
        <f t="shared" si="6"/>
        <v>65.148861646234721</v>
      </c>
      <c r="G38" s="4">
        <f t="shared" si="2"/>
        <v>70.056497175141217</v>
      </c>
      <c r="H38" s="4">
        <f t="shared" si="3"/>
        <v>67.636363636363697</v>
      </c>
      <c r="I38" s="4">
        <f t="shared" si="7"/>
        <v>70.056497175141217</v>
      </c>
      <c r="J38" s="4">
        <f t="shared" si="15"/>
        <v>15.809999999999992</v>
      </c>
      <c r="K38" s="4">
        <f t="shared" si="9"/>
        <v>16.739999886158287</v>
      </c>
      <c r="L38" s="4">
        <f t="shared" si="10"/>
        <v>16.739999886158287</v>
      </c>
      <c r="M38" s="4">
        <f t="shared" si="11"/>
        <v>4.8947368421052628</v>
      </c>
      <c r="N38" s="4">
        <f t="shared" si="12"/>
        <v>53.842105263157933</v>
      </c>
      <c r="O38" s="4">
        <f t="shared" si="13"/>
        <v>16.739999886158287</v>
      </c>
      <c r="P38" s="4">
        <v>16.739999886158287</v>
      </c>
      <c r="Q38" s="4">
        <f t="shared" si="4"/>
        <v>3.9285714285714262</v>
      </c>
      <c r="R38" s="4">
        <f t="shared" si="5"/>
        <v>3.9285714285714262</v>
      </c>
      <c r="S38" s="4">
        <v>7.9714285172182349</v>
      </c>
      <c r="T38" s="4">
        <v>7.9714285172182322</v>
      </c>
    </row>
    <row r="39" spans="1:20">
      <c r="A39" s="8">
        <v>3.7</v>
      </c>
      <c r="B39" s="4">
        <v>18.7</v>
      </c>
      <c r="C39" s="4">
        <f t="shared" si="14"/>
        <v>35.431578947368422</v>
      </c>
      <c r="D39" s="4">
        <f t="shared" si="0"/>
        <v>65.499124343257478</v>
      </c>
      <c r="E39" s="4">
        <f t="shared" si="1"/>
        <v>66.785714285714377</v>
      </c>
      <c r="F39" s="4">
        <f t="shared" si="6"/>
        <v>65.499124343257478</v>
      </c>
      <c r="G39" s="4">
        <f t="shared" si="2"/>
        <v>70.433145009416165</v>
      </c>
      <c r="H39" s="4">
        <f t="shared" si="3"/>
        <v>68.000000000000057</v>
      </c>
      <c r="I39" s="4">
        <f t="shared" si="7"/>
        <v>70.433145009416165</v>
      </c>
      <c r="J39" s="4">
        <f t="shared" si="15"/>
        <v>15.894999999999991</v>
      </c>
      <c r="K39" s="4">
        <f t="shared" si="9"/>
        <v>16.829999882905664</v>
      </c>
      <c r="L39" s="4">
        <f t="shared" si="10"/>
        <v>16.829999882905664</v>
      </c>
      <c r="M39" s="4">
        <f t="shared" si="11"/>
        <v>4.9210526315789469</v>
      </c>
      <c r="N39" s="4">
        <f t="shared" si="12"/>
        <v>54.131578947368453</v>
      </c>
      <c r="O39" s="4">
        <f t="shared" si="13"/>
        <v>16.829999882905664</v>
      </c>
      <c r="P39" s="4">
        <v>16.829999882905664</v>
      </c>
      <c r="Q39" s="4">
        <f t="shared" si="4"/>
        <v>3.9495798319327715</v>
      </c>
      <c r="R39" s="4">
        <f t="shared" si="5"/>
        <v>3.9495798319327715</v>
      </c>
      <c r="S39" s="4">
        <v>8.0142856585265108</v>
      </c>
      <c r="T39" s="4">
        <v>8.0142856585265072</v>
      </c>
    </row>
    <row r="40" spans="1:20">
      <c r="A40" s="8">
        <v>3.8</v>
      </c>
      <c r="B40" s="4">
        <v>18.8</v>
      </c>
      <c r="C40" s="4">
        <f t="shared" si="14"/>
        <v>35.621052631578948</v>
      </c>
      <c r="D40" s="4">
        <f t="shared" si="0"/>
        <v>65.849387040280249</v>
      </c>
      <c r="E40" s="4">
        <f t="shared" si="1"/>
        <v>67.142857142857238</v>
      </c>
      <c r="F40" s="4">
        <f t="shared" si="6"/>
        <v>65.849387040280249</v>
      </c>
      <c r="G40" s="4">
        <f t="shared" si="2"/>
        <v>70.809792843691127</v>
      </c>
      <c r="H40" s="4">
        <f t="shared" si="3"/>
        <v>68.363636363636431</v>
      </c>
      <c r="I40" s="4">
        <f t="shared" si="7"/>
        <v>70.809792843691127</v>
      </c>
      <c r="J40" s="4">
        <f t="shared" si="15"/>
        <v>15.979999999999992</v>
      </c>
      <c r="K40" s="4">
        <f t="shared" si="9"/>
        <v>16.919999879653048</v>
      </c>
      <c r="L40" s="4">
        <f t="shared" si="10"/>
        <v>16.919999879653048</v>
      </c>
      <c r="M40" s="4">
        <f t="shared" si="11"/>
        <v>4.9473684210526319</v>
      </c>
      <c r="N40" s="4">
        <f t="shared" si="12"/>
        <v>54.421052631578988</v>
      </c>
      <c r="O40" s="4">
        <f t="shared" si="13"/>
        <v>16.919999879653048</v>
      </c>
      <c r="P40" s="4">
        <v>16.919999879653048</v>
      </c>
      <c r="Q40" s="4">
        <f t="shared" si="4"/>
        <v>3.970588235294116</v>
      </c>
      <c r="R40" s="4">
        <f t="shared" si="5"/>
        <v>3.970588235294116</v>
      </c>
      <c r="S40" s="4">
        <v>8.0571427998347893</v>
      </c>
      <c r="T40" s="4">
        <v>8.0571427998347858</v>
      </c>
    </row>
    <row r="41" spans="1:20">
      <c r="A41" s="8">
        <v>3.9</v>
      </c>
      <c r="B41" s="4">
        <v>18.899999999999999</v>
      </c>
      <c r="C41" s="4">
        <f t="shared" si="14"/>
        <v>35.810526315789474</v>
      </c>
      <c r="D41" s="4">
        <f t="shared" si="0"/>
        <v>66.199649737303005</v>
      </c>
      <c r="E41" s="4">
        <f t="shared" si="1"/>
        <v>67.500000000000099</v>
      </c>
      <c r="F41" s="4">
        <f t="shared" si="6"/>
        <v>66.199649737303005</v>
      </c>
      <c r="G41" s="4">
        <f t="shared" si="2"/>
        <v>71.186440677966061</v>
      </c>
      <c r="H41" s="4">
        <f t="shared" si="3"/>
        <v>68.727272727272791</v>
      </c>
      <c r="I41" s="4">
        <f t="shared" si="7"/>
        <v>71.186440677966061</v>
      </c>
      <c r="J41" s="4">
        <f t="shared" si="15"/>
        <v>16.064999999999987</v>
      </c>
      <c r="K41" s="4">
        <f t="shared" si="9"/>
        <v>17.009999876400432</v>
      </c>
      <c r="L41" s="4">
        <f t="shared" si="10"/>
        <v>17.009999876400432</v>
      </c>
      <c r="M41" s="4">
        <f t="shared" si="11"/>
        <v>4.973684210526315</v>
      </c>
      <c r="N41" s="4">
        <f t="shared" si="12"/>
        <v>54.710526315789508</v>
      </c>
      <c r="O41" s="4">
        <f t="shared" si="13"/>
        <v>17.009999876400432</v>
      </c>
      <c r="P41" s="4">
        <v>17.009999876400432</v>
      </c>
      <c r="Q41" s="4">
        <f t="shared" si="4"/>
        <v>3.9915966386554604</v>
      </c>
      <c r="R41" s="4">
        <f t="shared" si="5"/>
        <v>3.9915966386554604</v>
      </c>
      <c r="S41" s="4">
        <v>8.0999999411430679</v>
      </c>
      <c r="T41" s="4">
        <v>8.0999999411430643</v>
      </c>
    </row>
    <row r="42" spans="1:20">
      <c r="A42" s="8">
        <v>4</v>
      </c>
      <c r="B42" s="4">
        <v>19</v>
      </c>
      <c r="C42" s="4">
        <f t="shared" si="14"/>
        <v>36</v>
      </c>
      <c r="D42" s="4">
        <f t="shared" si="0"/>
        <v>66.549912434325776</v>
      </c>
      <c r="E42" s="4">
        <f t="shared" si="1"/>
        <v>67.857142857142961</v>
      </c>
      <c r="F42" s="4">
        <f t="shared" si="6"/>
        <v>66.549912434325776</v>
      </c>
      <c r="G42" s="4">
        <f t="shared" si="2"/>
        <v>71.563088512241023</v>
      </c>
      <c r="H42" s="4">
        <f t="shared" si="3"/>
        <v>69.09090909090915</v>
      </c>
      <c r="I42" s="4">
        <f t="shared" si="7"/>
        <v>71.563088512241023</v>
      </c>
      <c r="J42" s="4">
        <f t="shared" si="15"/>
        <v>16.149999999999988</v>
      </c>
      <c r="K42" s="4">
        <f t="shared" si="9"/>
        <v>17.099999873147812</v>
      </c>
      <c r="L42" s="4">
        <f t="shared" si="10"/>
        <v>17.099999873147812</v>
      </c>
      <c r="M42" s="4">
        <f t="shared" si="11"/>
        <v>5</v>
      </c>
      <c r="N42" s="4">
        <f t="shared" si="12"/>
        <v>55.000000000000043</v>
      </c>
      <c r="O42" s="4">
        <f t="shared" si="13"/>
        <v>17.099999873147812</v>
      </c>
      <c r="P42" s="4">
        <v>17.099999873147812</v>
      </c>
      <c r="Q42" s="4">
        <f t="shared" si="4"/>
        <v>4.0126050420168049</v>
      </c>
      <c r="R42" s="4">
        <f t="shared" si="5"/>
        <v>4.0126050420168049</v>
      </c>
      <c r="S42" s="4">
        <v>8.1428570824513447</v>
      </c>
      <c r="T42" s="4">
        <v>8.1428570824513411</v>
      </c>
    </row>
    <row r="43" spans="1:20">
      <c r="A43" s="8">
        <v>4.0999999999999996</v>
      </c>
      <c r="B43" s="4">
        <v>19.100000000000001</v>
      </c>
      <c r="C43" s="4">
        <f t="shared" si="14"/>
        <v>36.189473684210526</v>
      </c>
      <c r="D43" s="4">
        <f t="shared" si="0"/>
        <v>66.900175131348547</v>
      </c>
      <c r="E43" s="4">
        <f t="shared" si="1"/>
        <v>68.214285714285822</v>
      </c>
      <c r="F43" s="4">
        <f t="shared" si="6"/>
        <v>66.900175131348547</v>
      </c>
      <c r="G43" s="4">
        <f t="shared" si="2"/>
        <v>71.939736346515971</v>
      </c>
      <c r="H43" s="4">
        <f t="shared" si="3"/>
        <v>69.454545454545524</v>
      </c>
      <c r="I43" s="4">
        <f t="shared" si="7"/>
        <v>71.939736346515971</v>
      </c>
      <c r="J43" s="4">
        <f t="shared" si="15"/>
        <v>16.234999999999989</v>
      </c>
      <c r="K43" s="4">
        <f t="shared" si="9"/>
        <v>17.189999869895193</v>
      </c>
      <c r="L43" s="4">
        <f t="shared" si="10"/>
        <v>17.189999869895193</v>
      </c>
      <c r="M43" s="4">
        <f t="shared" si="11"/>
        <v>5.0263157894736841</v>
      </c>
      <c r="N43" s="4">
        <f t="shared" si="12"/>
        <v>55.289473684210577</v>
      </c>
      <c r="O43" s="4">
        <f t="shared" si="13"/>
        <v>17.189999869895193</v>
      </c>
      <c r="P43" s="4">
        <v>17.189999869895193</v>
      </c>
      <c r="Q43" s="4">
        <f t="shared" si="4"/>
        <v>4.0336134453781494</v>
      </c>
      <c r="R43" s="4">
        <f t="shared" si="5"/>
        <v>4.0336134453781494</v>
      </c>
      <c r="S43" s="4">
        <v>8.1857142237596214</v>
      </c>
      <c r="T43" s="4">
        <v>8.1857142237596179</v>
      </c>
    </row>
    <row r="44" spans="1:20">
      <c r="A44" s="8">
        <v>4.2</v>
      </c>
      <c r="B44" s="4">
        <v>19.2</v>
      </c>
      <c r="C44" s="4">
        <f t="shared" si="14"/>
        <v>36.378947368421045</v>
      </c>
      <c r="D44" s="4">
        <f t="shared" si="0"/>
        <v>67.250437828371304</v>
      </c>
      <c r="E44" s="4">
        <f t="shared" si="1"/>
        <v>68.571428571428669</v>
      </c>
      <c r="F44" s="4">
        <f t="shared" si="6"/>
        <v>67.250437828371304</v>
      </c>
      <c r="G44" s="4">
        <f t="shared" si="2"/>
        <v>72.316384180790919</v>
      </c>
      <c r="H44" s="4">
        <f t="shared" si="3"/>
        <v>69.818181818181884</v>
      </c>
      <c r="I44" s="4">
        <f t="shared" si="7"/>
        <v>72.316384180790919</v>
      </c>
      <c r="J44" s="4">
        <f t="shared" si="15"/>
        <v>16.319999999999986</v>
      </c>
      <c r="K44" s="4">
        <f t="shared" si="9"/>
        <v>17.279999866642573</v>
      </c>
      <c r="L44" s="4">
        <f t="shared" si="10"/>
        <v>17.279999866642573</v>
      </c>
      <c r="M44" s="4">
        <f t="shared" si="11"/>
        <v>5.0526315789473681</v>
      </c>
      <c r="N44" s="4">
        <f t="shared" si="12"/>
        <v>55.578947368421098</v>
      </c>
      <c r="O44" s="4">
        <f t="shared" si="13"/>
        <v>17.279999866642573</v>
      </c>
      <c r="P44" s="4">
        <v>17.279999866642573</v>
      </c>
      <c r="Q44" s="4">
        <f t="shared" si="4"/>
        <v>4.0546218487394938</v>
      </c>
      <c r="R44" s="4">
        <f t="shared" si="5"/>
        <v>4.0546218487394938</v>
      </c>
      <c r="S44" s="4">
        <v>8.2285713650678982</v>
      </c>
      <c r="T44" s="4">
        <v>8.2285713650678947</v>
      </c>
    </row>
    <row r="45" spans="1:20">
      <c r="A45" s="8">
        <v>4.3</v>
      </c>
      <c r="B45" s="4">
        <v>19.3</v>
      </c>
      <c r="C45" s="4">
        <f t="shared" si="14"/>
        <v>36.568421052631578</v>
      </c>
      <c r="D45" s="4">
        <f t="shared" si="0"/>
        <v>67.600700525394075</v>
      </c>
      <c r="E45" s="4">
        <f t="shared" si="1"/>
        <v>68.92857142857153</v>
      </c>
      <c r="F45" s="4">
        <f t="shared" si="6"/>
        <v>67.600700525394075</v>
      </c>
      <c r="G45" s="4">
        <f t="shared" si="2"/>
        <v>72.693032015065882</v>
      </c>
      <c r="H45" s="4">
        <f t="shared" si="3"/>
        <v>70.181818181818258</v>
      </c>
      <c r="I45" s="4">
        <f t="shared" si="7"/>
        <v>72.693032015065882</v>
      </c>
      <c r="J45" s="4">
        <f t="shared" si="15"/>
        <v>16.404999999999987</v>
      </c>
      <c r="K45" s="4">
        <f t="shared" si="9"/>
        <v>17.369999863389953</v>
      </c>
      <c r="L45" s="4">
        <f t="shared" si="10"/>
        <v>17.369999863389953</v>
      </c>
      <c r="M45" s="4">
        <f t="shared" si="11"/>
        <v>5.0789473684210531</v>
      </c>
      <c r="N45" s="4">
        <f t="shared" si="12"/>
        <v>55.868421052631625</v>
      </c>
      <c r="O45" s="4">
        <f t="shared" si="13"/>
        <v>17.369999863389953</v>
      </c>
      <c r="P45" s="4">
        <v>17.369999863389953</v>
      </c>
      <c r="Q45" s="4">
        <f t="shared" si="4"/>
        <v>4.0756302521008383</v>
      </c>
      <c r="R45" s="4">
        <f t="shared" si="5"/>
        <v>4.0756302521008383</v>
      </c>
      <c r="S45" s="4">
        <v>8.271428506376175</v>
      </c>
      <c r="T45" s="4">
        <v>8.2714285063761714</v>
      </c>
    </row>
    <row r="46" spans="1:20">
      <c r="A46" s="8">
        <v>4.4000000000000004</v>
      </c>
      <c r="B46" s="4">
        <v>19.399999999999999</v>
      </c>
      <c r="C46" s="4">
        <f t="shared" si="14"/>
        <v>36.757894736842097</v>
      </c>
      <c r="D46" s="4">
        <f t="shared" si="0"/>
        <v>67.950963222416831</v>
      </c>
      <c r="E46" s="4">
        <f t="shared" si="1"/>
        <v>69.285714285714377</v>
      </c>
      <c r="F46" s="4">
        <f t="shared" si="6"/>
        <v>67.950963222416831</v>
      </c>
      <c r="G46" s="4">
        <f t="shared" si="2"/>
        <v>73.069679849340829</v>
      </c>
      <c r="H46" s="4">
        <f t="shared" si="3"/>
        <v>70.545454545454618</v>
      </c>
      <c r="I46" s="4">
        <f t="shared" si="7"/>
        <v>73.069679849340829</v>
      </c>
      <c r="J46" s="4">
        <f t="shared" si="15"/>
        <v>16.489999999999984</v>
      </c>
      <c r="K46" s="4">
        <f t="shared" si="9"/>
        <v>17.459999860137327</v>
      </c>
      <c r="L46" s="4">
        <f t="shared" si="10"/>
        <v>17.459999860137327</v>
      </c>
      <c r="M46" s="4">
        <f t="shared" si="11"/>
        <v>5.1052631578947363</v>
      </c>
      <c r="N46" s="4">
        <f t="shared" si="12"/>
        <v>56.157894736842145</v>
      </c>
      <c r="O46" s="4">
        <f t="shared" si="13"/>
        <v>17.459999860137327</v>
      </c>
      <c r="P46" s="4">
        <v>17.459999860137327</v>
      </c>
      <c r="Q46" s="4">
        <f t="shared" si="4"/>
        <v>4.0966386554621836</v>
      </c>
      <c r="R46" s="4">
        <f t="shared" si="5"/>
        <v>4.0966386554621836</v>
      </c>
      <c r="S46" s="4">
        <v>8.3142856476844482</v>
      </c>
      <c r="T46" s="4">
        <v>8.3142856476844447</v>
      </c>
    </row>
    <row r="47" spans="1:20">
      <c r="A47" s="8">
        <v>4.5</v>
      </c>
      <c r="B47" s="4">
        <v>19.5</v>
      </c>
      <c r="C47" s="4">
        <f t="shared" si="14"/>
        <v>36.947368421052623</v>
      </c>
      <c r="D47" s="4">
        <f t="shared" si="0"/>
        <v>68.301225919439602</v>
      </c>
      <c r="E47" s="4">
        <f t="shared" si="1"/>
        <v>69.642857142857238</v>
      </c>
      <c r="F47" s="4">
        <f t="shared" si="6"/>
        <v>68.301225919439602</v>
      </c>
      <c r="G47" s="4">
        <f t="shared" si="2"/>
        <v>73.446327683615792</v>
      </c>
      <c r="H47" s="4">
        <f t="shared" si="3"/>
        <v>70.909090909090992</v>
      </c>
      <c r="I47" s="4">
        <f t="shared" si="7"/>
        <v>73.446327683615792</v>
      </c>
      <c r="J47" s="4">
        <f t="shared" si="15"/>
        <v>16.574999999999985</v>
      </c>
      <c r="K47" s="4">
        <f t="shared" si="9"/>
        <v>17.549999856884703</v>
      </c>
      <c r="L47" s="4">
        <f t="shared" si="10"/>
        <v>17.549999856884703</v>
      </c>
      <c r="M47" s="4">
        <f t="shared" si="11"/>
        <v>5.1315789473684204</v>
      </c>
      <c r="N47" s="4">
        <f t="shared" si="12"/>
        <v>56.447368421052673</v>
      </c>
      <c r="O47" s="4">
        <f t="shared" si="13"/>
        <v>17.549999856884703</v>
      </c>
      <c r="P47" s="4">
        <v>17.549999856884703</v>
      </c>
      <c r="Q47" s="4">
        <f t="shared" si="4"/>
        <v>4.1176470588235281</v>
      </c>
      <c r="R47" s="4">
        <f t="shared" si="5"/>
        <v>4.1176470588235281</v>
      </c>
      <c r="S47" s="4">
        <v>8.3571427889927232</v>
      </c>
      <c r="T47" s="4">
        <v>8.3571427889927197</v>
      </c>
    </row>
    <row r="48" spans="1:20">
      <c r="A48" s="8">
        <v>4.5999999999999996</v>
      </c>
      <c r="B48" s="4">
        <v>19.600000000000001</v>
      </c>
      <c r="C48" s="4">
        <f t="shared" si="14"/>
        <v>37.136842105263156</v>
      </c>
      <c r="D48" s="4">
        <f t="shared" si="0"/>
        <v>68.651488616462373</v>
      </c>
      <c r="E48" s="4">
        <f t="shared" si="1"/>
        <v>70.000000000000099</v>
      </c>
      <c r="F48" s="4">
        <f t="shared" si="6"/>
        <v>68.651488616462373</v>
      </c>
      <c r="G48" s="4">
        <f t="shared" si="2"/>
        <v>73.822975517890754</v>
      </c>
      <c r="H48" s="4">
        <f t="shared" si="3"/>
        <v>71.272727272727366</v>
      </c>
      <c r="I48" s="4">
        <f t="shared" si="7"/>
        <v>73.822975517890754</v>
      </c>
      <c r="J48" s="4">
        <f t="shared" si="15"/>
        <v>16.659999999999986</v>
      </c>
      <c r="K48" s="4">
        <f t="shared" si="9"/>
        <v>17.639999853632087</v>
      </c>
      <c r="L48" s="4">
        <f t="shared" si="10"/>
        <v>17.639999853632087</v>
      </c>
      <c r="M48" s="4">
        <f t="shared" si="11"/>
        <v>5.1578947368421044</v>
      </c>
      <c r="N48" s="4">
        <f t="shared" si="12"/>
        <v>56.7368421052632</v>
      </c>
      <c r="O48" s="4">
        <f t="shared" si="13"/>
        <v>17.639999853632087</v>
      </c>
      <c r="P48" s="4">
        <v>17.639999853632087</v>
      </c>
      <c r="Q48" s="4">
        <f t="shared" si="4"/>
        <v>4.1386554621848717</v>
      </c>
      <c r="R48" s="4">
        <f t="shared" si="5"/>
        <v>4.1386554621848717</v>
      </c>
      <c r="S48" s="4">
        <v>8.399999930301</v>
      </c>
      <c r="T48" s="4">
        <v>8.3999999303009965</v>
      </c>
    </row>
    <row r="49" spans="1:20">
      <c r="A49" s="8">
        <v>4.7</v>
      </c>
      <c r="B49" s="4">
        <v>19.7</v>
      </c>
      <c r="C49" s="4">
        <f t="shared" si="14"/>
        <v>37.326315789473675</v>
      </c>
      <c r="D49" s="4">
        <f t="shared" si="0"/>
        <v>69.00175131348513</v>
      </c>
      <c r="E49" s="4">
        <f t="shared" si="1"/>
        <v>70.357142857142946</v>
      </c>
      <c r="F49" s="4">
        <f t="shared" si="6"/>
        <v>69.00175131348513</v>
      </c>
      <c r="G49" s="4">
        <f t="shared" si="2"/>
        <v>74.199623352165702</v>
      </c>
      <c r="H49" s="4">
        <f t="shared" si="3"/>
        <v>71.636363636363726</v>
      </c>
      <c r="I49" s="4">
        <f t="shared" si="7"/>
        <v>74.199623352165702</v>
      </c>
      <c r="J49" s="4">
        <f t="shared" si="15"/>
        <v>16.744999999999983</v>
      </c>
      <c r="K49" s="4">
        <f t="shared" si="9"/>
        <v>17.729999850379464</v>
      </c>
      <c r="L49" s="4">
        <f t="shared" si="10"/>
        <v>17.729999850379464</v>
      </c>
      <c r="M49" s="4">
        <f t="shared" si="11"/>
        <v>5.1842105263157885</v>
      </c>
      <c r="N49" s="4">
        <f t="shared" si="12"/>
        <v>57.02631578947372</v>
      </c>
      <c r="O49" s="4">
        <f t="shared" si="13"/>
        <v>17.729999850379464</v>
      </c>
      <c r="P49" s="4">
        <v>17.729999850379464</v>
      </c>
      <c r="Q49" s="4">
        <f t="shared" si="4"/>
        <v>4.159663865546217</v>
      </c>
      <c r="R49" s="4">
        <f t="shared" si="5"/>
        <v>4.159663865546217</v>
      </c>
      <c r="S49" s="4">
        <v>8.442857071609275</v>
      </c>
      <c r="T49" s="4">
        <v>8.4428570716092715</v>
      </c>
    </row>
    <row r="50" spans="1:20">
      <c r="A50" s="8">
        <v>4.8</v>
      </c>
      <c r="B50" s="4">
        <v>19.8</v>
      </c>
      <c r="C50" s="4">
        <f t="shared" si="14"/>
        <v>37.515789473684208</v>
      </c>
      <c r="D50" s="4">
        <f t="shared" si="0"/>
        <v>69.352014010507901</v>
      </c>
      <c r="E50" s="4">
        <f t="shared" si="1"/>
        <v>70.714285714285808</v>
      </c>
      <c r="F50" s="4">
        <f t="shared" si="6"/>
        <v>69.352014010507901</v>
      </c>
      <c r="G50" s="4">
        <f t="shared" si="2"/>
        <v>74.57627118644065</v>
      </c>
      <c r="H50" s="4">
        <f t="shared" si="3"/>
        <v>72.000000000000099</v>
      </c>
      <c r="I50" s="4">
        <f t="shared" si="7"/>
        <v>74.57627118644065</v>
      </c>
      <c r="J50" s="4">
        <f t="shared" si="15"/>
        <v>16.829999999999984</v>
      </c>
      <c r="K50" s="4">
        <f t="shared" si="9"/>
        <v>17.819999847126844</v>
      </c>
      <c r="L50" s="4">
        <f t="shared" si="10"/>
        <v>17.819999847126844</v>
      </c>
      <c r="M50" s="4">
        <f t="shared" si="11"/>
        <v>5.2105263157894735</v>
      </c>
      <c r="N50" s="4">
        <f t="shared" si="12"/>
        <v>57.315789473684248</v>
      </c>
      <c r="O50" s="4">
        <f t="shared" si="13"/>
        <v>17.819999847126844</v>
      </c>
      <c r="P50" s="4">
        <v>17.819999847126844</v>
      </c>
      <c r="Q50" s="4">
        <f t="shared" si="4"/>
        <v>4.1806722689075615</v>
      </c>
      <c r="R50" s="4">
        <f t="shared" si="5"/>
        <v>4.1806722689075615</v>
      </c>
      <c r="S50" s="4">
        <v>8.4857142129175518</v>
      </c>
      <c r="T50" s="4">
        <v>8.4857142129175482</v>
      </c>
    </row>
    <row r="51" spans="1:20">
      <c r="A51" s="8">
        <v>4.9000000000000004</v>
      </c>
      <c r="B51" s="4">
        <v>19.899999999999999</v>
      </c>
      <c r="C51" s="4">
        <f t="shared" si="14"/>
        <v>37.705263157894734</v>
      </c>
      <c r="D51" s="4">
        <f t="shared" si="0"/>
        <v>69.702276707530658</v>
      </c>
      <c r="E51" s="4">
        <f t="shared" si="1"/>
        <v>71.071428571428655</v>
      </c>
      <c r="F51" s="4">
        <f t="shared" si="6"/>
        <v>69.702276707530658</v>
      </c>
      <c r="G51" s="4">
        <f t="shared" si="2"/>
        <v>74.952919020715598</v>
      </c>
      <c r="H51" s="4">
        <f t="shared" si="3"/>
        <v>72.363636363636459</v>
      </c>
      <c r="I51" s="4">
        <f t="shared" si="7"/>
        <v>74.952919020715598</v>
      </c>
      <c r="J51" s="4">
        <f t="shared" si="15"/>
        <v>16.914999999999981</v>
      </c>
      <c r="K51" s="4">
        <f t="shared" si="9"/>
        <v>17.909999843874218</v>
      </c>
      <c r="L51" s="4">
        <f t="shared" si="10"/>
        <v>17.909999843874218</v>
      </c>
      <c r="M51" s="4">
        <f t="shared" si="11"/>
        <v>5.2368421052631566</v>
      </c>
      <c r="N51" s="4">
        <f t="shared" si="12"/>
        <v>57.605263157894768</v>
      </c>
      <c r="O51" s="4">
        <f t="shared" si="13"/>
        <v>17.909999843874218</v>
      </c>
      <c r="P51" s="4">
        <v>17.909999843874218</v>
      </c>
      <c r="Q51" s="4">
        <f t="shared" si="4"/>
        <v>4.201680672268906</v>
      </c>
      <c r="R51" s="4">
        <f t="shared" si="5"/>
        <v>4.201680672268906</v>
      </c>
      <c r="S51" s="4">
        <v>8.528571354225825</v>
      </c>
      <c r="T51" s="4">
        <v>8.5285713542258215</v>
      </c>
    </row>
    <row r="52" spans="1:20">
      <c r="A52" s="8">
        <v>5</v>
      </c>
      <c r="B52" s="4">
        <v>20</v>
      </c>
      <c r="C52" s="4">
        <f t="shared" si="14"/>
        <v>37.89473684210526</v>
      </c>
      <c r="D52" s="4">
        <f t="shared" si="0"/>
        <v>70.052539404553428</v>
      </c>
      <c r="E52" s="4">
        <f t="shared" si="1"/>
        <v>71.428571428571516</v>
      </c>
      <c r="F52" s="4">
        <f t="shared" si="6"/>
        <v>70.052539404553428</v>
      </c>
      <c r="G52" s="4">
        <f t="shared" si="2"/>
        <v>75.329566854990546</v>
      </c>
      <c r="H52" s="4">
        <f t="shared" si="3"/>
        <v>72.727272727272819</v>
      </c>
      <c r="I52" s="4">
        <f t="shared" si="7"/>
        <v>75.329566854990546</v>
      </c>
      <c r="J52" s="4">
        <f t="shared" si="15"/>
        <v>16.999999999999982</v>
      </c>
      <c r="K52" s="4">
        <f t="shared" si="9"/>
        <v>17.999999840621598</v>
      </c>
      <c r="L52" s="4">
        <f t="shared" si="10"/>
        <v>17.999999840621598</v>
      </c>
      <c r="M52" s="4">
        <f t="shared" si="11"/>
        <v>5.2631578947368416</v>
      </c>
      <c r="N52" s="4">
        <f t="shared" si="12"/>
        <v>57.894736842105303</v>
      </c>
      <c r="O52" s="4">
        <f t="shared" si="13"/>
        <v>17.999999840621598</v>
      </c>
      <c r="P52" s="4">
        <v>17.999999840621598</v>
      </c>
      <c r="Q52" s="4">
        <f t="shared" si="4"/>
        <v>4.2226890756302513</v>
      </c>
      <c r="R52" s="4">
        <f t="shared" si="5"/>
        <v>4.2226890756302513</v>
      </c>
      <c r="S52" s="4">
        <v>8.5714284955341018</v>
      </c>
      <c r="T52" s="4">
        <v>8.5714284955340982</v>
      </c>
    </row>
    <row r="53" spans="1:20">
      <c r="A53" s="8">
        <v>5.0999999999999996</v>
      </c>
      <c r="B53" s="4">
        <v>20.100000000000001</v>
      </c>
      <c r="C53" s="4">
        <f t="shared" si="14"/>
        <v>38.084210526315793</v>
      </c>
      <c r="D53" s="4">
        <f t="shared" si="0"/>
        <v>70.402802101576199</v>
      </c>
      <c r="E53" s="4">
        <f t="shared" si="1"/>
        <v>71.785714285714377</v>
      </c>
      <c r="F53" s="4">
        <f t="shared" si="6"/>
        <v>70.402802101576199</v>
      </c>
      <c r="G53" s="4">
        <f t="shared" si="2"/>
        <v>75.706214689265508</v>
      </c>
      <c r="H53" s="4">
        <f t="shared" si="3"/>
        <v>73.090909090909193</v>
      </c>
      <c r="I53" s="4">
        <f t="shared" si="7"/>
        <v>75.706214689265508</v>
      </c>
      <c r="J53" s="4">
        <f t="shared" si="15"/>
        <v>17.084999999999983</v>
      </c>
      <c r="K53" s="4">
        <f t="shared" si="9"/>
        <v>18.089999837368978</v>
      </c>
      <c r="L53" s="4">
        <f t="shared" si="10"/>
        <v>18.089999837368978</v>
      </c>
      <c r="M53" s="4">
        <f t="shared" si="11"/>
        <v>5.2894736842105257</v>
      </c>
      <c r="N53" s="4">
        <f t="shared" si="12"/>
        <v>58.184210526315837</v>
      </c>
      <c r="O53" s="4">
        <f t="shared" si="13"/>
        <v>18.089999837368978</v>
      </c>
      <c r="P53" s="4">
        <v>18.089999837368978</v>
      </c>
      <c r="Q53" s="4">
        <f t="shared" si="4"/>
        <v>4.2436974789915958</v>
      </c>
      <c r="R53" s="4">
        <f t="shared" si="5"/>
        <v>4.2436974789915958</v>
      </c>
      <c r="S53" s="4">
        <v>8.6142856368423768</v>
      </c>
      <c r="T53" s="4">
        <v>8.6142856368423733</v>
      </c>
    </row>
    <row r="54" spans="1:20">
      <c r="A54" s="8">
        <v>5.2</v>
      </c>
      <c r="B54" s="4">
        <v>20.2</v>
      </c>
      <c r="C54" s="4">
        <f t="shared" si="14"/>
        <v>38.273684210526312</v>
      </c>
      <c r="D54" s="4">
        <f t="shared" si="0"/>
        <v>70.753064798598956</v>
      </c>
      <c r="E54" s="4">
        <f t="shared" si="1"/>
        <v>72.142857142857224</v>
      </c>
      <c r="F54" s="4">
        <f t="shared" si="6"/>
        <v>70.753064798598956</v>
      </c>
      <c r="G54" s="4">
        <f t="shared" si="2"/>
        <v>76.082862523540456</v>
      </c>
      <c r="H54" s="4">
        <f t="shared" si="3"/>
        <v>73.454545454545553</v>
      </c>
      <c r="I54" s="4">
        <f t="shared" si="7"/>
        <v>76.082862523540456</v>
      </c>
      <c r="J54" s="4">
        <f t="shared" si="15"/>
        <v>17.16999999999998</v>
      </c>
      <c r="K54" s="4">
        <f t="shared" si="9"/>
        <v>18.179999834116359</v>
      </c>
      <c r="L54" s="4">
        <f t="shared" si="10"/>
        <v>18.179999834116359</v>
      </c>
      <c r="M54" s="4">
        <f t="shared" si="11"/>
        <v>5.3157894736842097</v>
      </c>
      <c r="N54" s="4">
        <f t="shared" si="12"/>
        <v>58.473684210526365</v>
      </c>
      <c r="O54" s="4">
        <f t="shared" si="13"/>
        <v>18.179999834116359</v>
      </c>
      <c r="P54" s="4">
        <v>18.179999834116359</v>
      </c>
      <c r="Q54" s="4">
        <f t="shared" si="4"/>
        <v>4.2647058823529411</v>
      </c>
      <c r="R54" s="4">
        <f t="shared" si="5"/>
        <v>4.2647058823529411</v>
      </c>
      <c r="S54" s="4">
        <v>8.6571427781506536</v>
      </c>
      <c r="T54" s="4">
        <v>8.65714277815065</v>
      </c>
    </row>
    <row r="55" spans="1:20">
      <c r="A55" s="8">
        <v>5.3</v>
      </c>
      <c r="B55" s="4">
        <v>20.3</v>
      </c>
      <c r="C55" s="4">
        <f t="shared" si="14"/>
        <v>38.463157894736838</v>
      </c>
      <c r="D55" s="4">
        <f t="shared" si="0"/>
        <v>71.103327495621727</v>
      </c>
      <c r="E55" s="4">
        <f t="shared" si="1"/>
        <v>72.500000000000085</v>
      </c>
      <c r="F55" s="4">
        <f t="shared" si="6"/>
        <v>71.103327495621727</v>
      </c>
      <c r="G55" s="4">
        <f t="shared" si="2"/>
        <v>76.459510357815418</v>
      </c>
      <c r="H55" s="4">
        <f t="shared" si="3"/>
        <v>73.818181818181912</v>
      </c>
      <c r="I55" s="4">
        <f t="shared" si="7"/>
        <v>76.459510357815418</v>
      </c>
      <c r="J55" s="4">
        <f t="shared" si="15"/>
        <v>17.254999999999981</v>
      </c>
      <c r="K55" s="4">
        <f t="shared" si="9"/>
        <v>18.269999830863739</v>
      </c>
      <c r="L55" s="4">
        <f t="shared" si="10"/>
        <v>18.269999830863739</v>
      </c>
      <c r="M55" s="4">
        <f t="shared" si="11"/>
        <v>5.3421052631578947</v>
      </c>
      <c r="N55" s="4">
        <f t="shared" si="12"/>
        <v>58.763157894736899</v>
      </c>
      <c r="O55" s="4">
        <f t="shared" si="13"/>
        <v>18.269999830863739</v>
      </c>
      <c r="P55" s="4">
        <v>18.269999830863739</v>
      </c>
      <c r="Q55" s="4">
        <f t="shared" si="4"/>
        <v>4.2857142857142847</v>
      </c>
      <c r="R55" s="4">
        <f t="shared" si="5"/>
        <v>4.2857142857142847</v>
      </c>
      <c r="S55" s="4">
        <v>8.6999999194589304</v>
      </c>
      <c r="T55" s="4">
        <v>8.6999999194589268</v>
      </c>
    </row>
    <row r="56" spans="1:20">
      <c r="A56" s="8">
        <v>5.4</v>
      </c>
      <c r="B56" s="4">
        <v>20.399999999999999</v>
      </c>
      <c r="C56" s="4">
        <f t="shared" si="14"/>
        <v>38.652631578947357</v>
      </c>
      <c r="D56" s="4">
        <f t="shared" si="0"/>
        <v>71.453590192644484</v>
      </c>
      <c r="E56" s="4">
        <f t="shared" si="1"/>
        <v>72.857142857142932</v>
      </c>
      <c r="F56" s="4">
        <f t="shared" si="6"/>
        <v>71.453590192644484</v>
      </c>
      <c r="G56" s="4">
        <f t="shared" si="2"/>
        <v>76.836158192090352</v>
      </c>
      <c r="H56" s="4">
        <f t="shared" si="3"/>
        <v>74.181818181818258</v>
      </c>
      <c r="I56" s="4">
        <f t="shared" si="7"/>
        <v>76.836158192090352</v>
      </c>
      <c r="J56" s="4">
        <f t="shared" si="15"/>
        <v>17.339999999999979</v>
      </c>
      <c r="K56" s="4">
        <f t="shared" si="9"/>
        <v>18.359999827611119</v>
      </c>
      <c r="L56" s="4">
        <f t="shared" si="10"/>
        <v>18.359999827611119</v>
      </c>
      <c r="M56" s="4">
        <f t="shared" si="11"/>
        <v>5.3684210526315788</v>
      </c>
      <c r="N56" s="4">
        <f t="shared" si="12"/>
        <v>59.05263157894742</v>
      </c>
      <c r="O56" s="4">
        <f t="shared" si="13"/>
        <v>18.359999827611119</v>
      </c>
      <c r="P56" s="4">
        <v>18.359999827611119</v>
      </c>
      <c r="Q56" s="4">
        <f t="shared" si="4"/>
        <v>4.3067226890756292</v>
      </c>
      <c r="R56" s="4">
        <f t="shared" si="5"/>
        <v>4.3067226890756292</v>
      </c>
      <c r="S56" s="4">
        <v>8.7428570607672054</v>
      </c>
      <c r="T56" s="4">
        <v>8.7428570607672018</v>
      </c>
    </row>
    <row r="57" spans="1:20">
      <c r="A57" s="8">
        <v>5.5</v>
      </c>
      <c r="B57" s="4">
        <v>20.5</v>
      </c>
      <c r="C57" s="4">
        <f t="shared" si="14"/>
        <v>38.842105263157883</v>
      </c>
      <c r="D57" s="4">
        <f t="shared" si="0"/>
        <v>71.803852889667255</v>
      </c>
      <c r="E57" s="4">
        <f t="shared" si="1"/>
        <v>73.214285714285793</v>
      </c>
      <c r="F57" s="4">
        <f t="shared" si="6"/>
        <v>71.803852889667255</v>
      </c>
      <c r="G57" s="4">
        <f t="shared" si="2"/>
        <v>77.212806026365314</v>
      </c>
      <c r="H57" s="4">
        <f t="shared" si="3"/>
        <v>74.545454545454632</v>
      </c>
      <c r="I57" s="4">
        <f t="shared" si="7"/>
        <v>77.212806026365314</v>
      </c>
      <c r="J57" s="4">
        <f t="shared" si="15"/>
        <v>17.424999999999979</v>
      </c>
      <c r="K57" s="4">
        <f t="shared" si="9"/>
        <v>18.449999824358503</v>
      </c>
      <c r="L57" s="4">
        <f t="shared" si="10"/>
        <v>18.449999824358503</v>
      </c>
      <c r="M57" s="4">
        <f t="shared" si="11"/>
        <v>5.3947368421052637</v>
      </c>
      <c r="N57" s="4">
        <f t="shared" si="12"/>
        <v>59.342105263157954</v>
      </c>
      <c r="O57" s="4">
        <f t="shared" si="13"/>
        <v>18.449999824358503</v>
      </c>
      <c r="P57" s="4">
        <v>18.449999824358503</v>
      </c>
      <c r="Q57" s="4">
        <f t="shared" si="4"/>
        <v>4.3277310924369745</v>
      </c>
      <c r="R57" s="4">
        <f t="shared" si="5"/>
        <v>4.3277310924369745</v>
      </c>
      <c r="S57" s="4">
        <v>8.7857142020754821</v>
      </c>
      <c r="T57" s="4">
        <v>8.7857142020754786</v>
      </c>
    </row>
    <row r="58" spans="1:20">
      <c r="A58" s="8">
        <v>5.6</v>
      </c>
      <c r="B58" s="4">
        <v>20.6</v>
      </c>
      <c r="C58" s="4">
        <f t="shared" si="14"/>
        <v>39.031578947368409</v>
      </c>
      <c r="D58" s="4">
        <f t="shared" si="0"/>
        <v>72.154115586690025</v>
      </c>
      <c r="E58" s="4">
        <f t="shared" si="1"/>
        <v>73.571428571428655</v>
      </c>
      <c r="F58" s="4">
        <f t="shared" si="6"/>
        <v>72.154115586690025</v>
      </c>
      <c r="G58" s="4">
        <f t="shared" si="2"/>
        <v>77.589453860640262</v>
      </c>
      <c r="H58" s="4">
        <f t="shared" si="3"/>
        <v>74.909090909091006</v>
      </c>
      <c r="I58" s="4">
        <f t="shared" si="7"/>
        <v>77.589453860640262</v>
      </c>
      <c r="J58" s="4">
        <f t="shared" si="15"/>
        <v>17.50999999999998</v>
      </c>
      <c r="K58" s="4">
        <f t="shared" si="9"/>
        <v>18.539999821105884</v>
      </c>
      <c r="L58" s="4">
        <f t="shared" si="10"/>
        <v>18.539999821105884</v>
      </c>
      <c r="M58" s="4">
        <f t="shared" si="11"/>
        <v>5.4210526315789487</v>
      </c>
      <c r="N58" s="4">
        <f t="shared" si="12"/>
        <v>59.631578947368482</v>
      </c>
      <c r="O58" s="4">
        <f t="shared" si="13"/>
        <v>18.539999821105884</v>
      </c>
      <c r="P58" s="4">
        <v>18.539999821105884</v>
      </c>
      <c r="Q58" s="4">
        <f t="shared" si="4"/>
        <v>4.348739495798319</v>
      </c>
      <c r="R58" s="4">
        <f t="shared" si="5"/>
        <v>4.348739495798319</v>
      </c>
      <c r="S58" s="4">
        <v>8.8285713433837589</v>
      </c>
      <c r="T58" s="4">
        <v>8.8285713433837554</v>
      </c>
    </row>
    <row r="59" spans="1:20">
      <c r="A59" s="8">
        <v>5.7</v>
      </c>
      <c r="B59" s="4">
        <v>20.7</v>
      </c>
      <c r="C59" s="4">
        <f t="shared" si="14"/>
        <v>39.221052631578928</v>
      </c>
      <c r="D59" s="4">
        <f t="shared" si="0"/>
        <v>72.504378283712782</v>
      </c>
      <c r="E59" s="4">
        <f t="shared" si="1"/>
        <v>73.928571428571502</v>
      </c>
      <c r="F59" s="4">
        <f t="shared" si="6"/>
        <v>72.504378283712782</v>
      </c>
      <c r="G59" s="4">
        <f t="shared" si="2"/>
        <v>77.96610169491521</v>
      </c>
      <c r="H59" s="4">
        <f t="shared" si="3"/>
        <v>75.272727272727366</v>
      </c>
      <c r="I59" s="4">
        <f t="shared" si="7"/>
        <v>77.96610169491521</v>
      </c>
      <c r="J59" s="4">
        <f t="shared" si="15"/>
        <v>17.594999999999978</v>
      </c>
      <c r="K59" s="4">
        <f t="shared" si="9"/>
        <v>18.629999817853264</v>
      </c>
      <c r="L59" s="4">
        <f t="shared" si="10"/>
        <v>18.629999817853264</v>
      </c>
      <c r="M59" s="4">
        <f t="shared" si="11"/>
        <v>5.4473684210526327</v>
      </c>
      <c r="N59" s="4">
        <f t="shared" si="12"/>
        <v>59.921052631579002</v>
      </c>
      <c r="O59" s="4">
        <f t="shared" si="13"/>
        <v>18.629999817853264</v>
      </c>
      <c r="P59" s="4">
        <v>18.629999817853264</v>
      </c>
      <c r="Q59" s="4">
        <f t="shared" si="4"/>
        <v>4.3697478991596634</v>
      </c>
      <c r="R59" s="4">
        <f t="shared" si="5"/>
        <v>4.3697478991596634</v>
      </c>
      <c r="S59" s="4">
        <v>8.8714284846920357</v>
      </c>
      <c r="T59" s="4">
        <v>8.8714284846920322</v>
      </c>
    </row>
    <row r="60" spans="1:20">
      <c r="A60" s="8">
        <v>5.8</v>
      </c>
      <c r="B60" s="4">
        <v>20.8</v>
      </c>
      <c r="C60" s="4">
        <f t="shared" si="14"/>
        <v>39.410526315789454</v>
      </c>
      <c r="D60" s="4">
        <f t="shared" si="0"/>
        <v>72.854640980735553</v>
      </c>
      <c r="E60" s="4">
        <f t="shared" si="1"/>
        <v>74.285714285714363</v>
      </c>
      <c r="F60" s="4">
        <f t="shared" si="6"/>
        <v>72.854640980735553</v>
      </c>
      <c r="G60" s="4">
        <f t="shared" si="2"/>
        <v>78.342749529190158</v>
      </c>
      <c r="H60" s="4">
        <f t="shared" si="3"/>
        <v>75.636363636363726</v>
      </c>
      <c r="I60" s="4">
        <f t="shared" si="7"/>
        <v>78.342749529190158</v>
      </c>
      <c r="J60" s="4">
        <f t="shared" si="15"/>
        <v>17.679999999999978</v>
      </c>
      <c r="K60" s="4">
        <f t="shared" si="9"/>
        <v>18.719999814600644</v>
      </c>
      <c r="L60" s="4">
        <f t="shared" si="10"/>
        <v>18.719999814600644</v>
      </c>
      <c r="M60" s="4">
        <f t="shared" si="11"/>
        <v>5.4736842105263177</v>
      </c>
      <c r="N60" s="4">
        <f t="shared" si="12"/>
        <v>60.210526315789529</v>
      </c>
      <c r="O60" s="4">
        <f t="shared" si="13"/>
        <v>18.719999814600644</v>
      </c>
      <c r="P60" s="4">
        <v>18.719999814600644</v>
      </c>
      <c r="Q60" s="4">
        <f t="shared" si="4"/>
        <v>4.3907563025210079</v>
      </c>
      <c r="R60" s="4">
        <f t="shared" si="5"/>
        <v>4.3907563025210079</v>
      </c>
      <c r="S60" s="4">
        <v>8.9142856260003125</v>
      </c>
      <c r="T60" s="4">
        <v>8.9142856260003089</v>
      </c>
    </row>
    <row r="61" spans="1:20">
      <c r="A61" s="8">
        <v>5.9</v>
      </c>
      <c r="B61" s="4">
        <v>20.9</v>
      </c>
      <c r="C61" s="4">
        <f t="shared" si="14"/>
        <v>39.599999999999973</v>
      </c>
      <c r="D61" s="4">
        <f t="shared" si="0"/>
        <v>73.20490367775831</v>
      </c>
      <c r="E61" s="4">
        <f t="shared" si="1"/>
        <v>74.64285714285721</v>
      </c>
      <c r="F61" s="4">
        <f t="shared" si="6"/>
        <v>73.20490367775831</v>
      </c>
      <c r="G61" s="4">
        <f t="shared" si="2"/>
        <v>78.719397363465106</v>
      </c>
      <c r="H61" s="4">
        <f t="shared" si="3"/>
        <v>76.000000000000085</v>
      </c>
      <c r="I61" s="4">
        <f t="shared" si="7"/>
        <v>78.719397363465106</v>
      </c>
      <c r="J61" s="4">
        <f t="shared" si="15"/>
        <v>17.764999999999976</v>
      </c>
      <c r="K61" s="4">
        <f t="shared" si="9"/>
        <v>18.809999811348025</v>
      </c>
      <c r="L61" s="4">
        <f t="shared" si="10"/>
        <v>18.809999811348025</v>
      </c>
      <c r="M61" s="4">
        <f t="shared" si="11"/>
        <v>5.5000000000000018</v>
      </c>
      <c r="N61" s="4">
        <f t="shared" si="12"/>
        <v>60.500000000000043</v>
      </c>
      <c r="O61" s="4">
        <f t="shared" si="13"/>
        <v>18.809999811348025</v>
      </c>
      <c r="P61" s="4">
        <v>18.809999811348025</v>
      </c>
      <c r="Q61" s="4">
        <f t="shared" si="4"/>
        <v>4.4117647058823533</v>
      </c>
      <c r="R61" s="4">
        <f t="shared" si="5"/>
        <v>4.4117647058823533</v>
      </c>
      <c r="S61" s="4">
        <v>8.9571427673085893</v>
      </c>
      <c r="T61" s="4">
        <v>8.9571427673085857</v>
      </c>
    </row>
    <row r="62" spans="1:20">
      <c r="A62" s="8">
        <v>6</v>
      </c>
      <c r="B62" s="4">
        <v>21</v>
      </c>
      <c r="C62" s="4">
        <f t="shared" si="14"/>
        <v>39.789473684210506</v>
      </c>
      <c r="D62" s="4">
        <f t="shared" si="0"/>
        <v>73.555166374781081</v>
      </c>
      <c r="E62" s="4">
        <f t="shared" si="1"/>
        <v>75.000000000000071</v>
      </c>
      <c r="F62" s="4">
        <f t="shared" si="6"/>
        <v>73.555166374781081</v>
      </c>
      <c r="G62" s="4">
        <f t="shared" si="2"/>
        <v>79.096045197740054</v>
      </c>
      <c r="H62" s="4">
        <f t="shared" si="3"/>
        <v>76.363636363636459</v>
      </c>
      <c r="I62" s="4">
        <f t="shared" si="7"/>
        <v>79.096045197740054</v>
      </c>
      <c r="J62" s="4">
        <f t="shared" si="15"/>
        <v>17.849999999999977</v>
      </c>
      <c r="K62" s="4">
        <f t="shared" si="9"/>
        <v>18.899999808095405</v>
      </c>
      <c r="L62" s="4">
        <f t="shared" si="10"/>
        <v>18.899999808095405</v>
      </c>
      <c r="M62" s="4">
        <f t="shared" si="11"/>
        <v>5.5263157894736867</v>
      </c>
      <c r="N62" s="4">
        <f t="shared" si="12"/>
        <v>60.789473684210577</v>
      </c>
      <c r="O62" s="4">
        <f t="shared" si="13"/>
        <v>18.899999808095405</v>
      </c>
      <c r="P62" s="4">
        <v>18.899999808095405</v>
      </c>
      <c r="Q62" s="4">
        <f t="shared" si="4"/>
        <v>4.4327731092436977</v>
      </c>
      <c r="R62" s="4">
        <f t="shared" si="5"/>
        <v>4.4327731092436977</v>
      </c>
      <c r="S62" s="4">
        <v>8.9999999086168661</v>
      </c>
      <c r="T62" s="4">
        <v>8.9999999086168625</v>
      </c>
    </row>
    <row r="63" spans="1:20">
      <c r="A63" s="8">
        <v>6.1</v>
      </c>
      <c r="B63" s="4">
        <v>21.1</v>
      </c>
      <c r="C63" s="4">
        <f t="shared" si="14"/>
        <v>39.978947368421032</v>
      </c>
      <c r="D63" s="4">
        <f t="shared" si="0"/>
        <v>73.905429071803852</v>
      </c>
      <c r="E63" s="4">
        <f t="shared" si="1"/>
        <v>75.357142857142932</v>
      </c>
      <c r="F63" s="4">
        <f t="shared" si="6"/>
        <v>73.905429071803852</v>
      </c>
      <c r="G63" s="4">
        <f t="shared" si="2"/>
        <v>79.472693032015016</v>
      </c>
      <c r="H63" s="4">
        <f t="shared" si="3"/>
        <v>76.727272727272819</v>
      </c>
      <c r="I63" s="4">
        <f t="shared" si="7"/>
        <v>79.472693032015016</v>
      </c>
      <c r="J63" s="4">
        <f t="shared" si="15"/>
        <v>17.934999999999977</v>
      </c>
      <c r="K63" s="4">
        <f t="shared" si="9"/>
        <v>18.989999804842785</v>
      </c>
      <c r="L63" s="4">
        <f t="shared" si="10"/>
        <v>18.989999804842785</v>
      </c>
      <c r="M63" s="4">
        <f t="shared" si="11"/>
        <v>5.5526315789473717</v>
      </c>
      <c r="N63" s="4">
        <f t="shared" si="12"/>
        <v>61.078947368421105</v>
      </c>
      <c r="O63" s="4">
        <f t="shared" si="13"/>
        <v>18.989999804842785</v>
      </c>
      <c r="P63" s="4">
        <v>18.989999804842785</v>
      </c>
      <c r="Q63" s="4">
        <f t="shared" si="4"/>
        <v>4.4537815126050422</v>
      </c>
      <c r="R63" s="4">
        <f t="shared" si="5"/>
        <v>4.4537815126050422</v>
      </c>
      <c r="S63" s="4">
        <v>9.0428570499251428</v>
      </c>
      <c r="T63" s="4">
        <v>9.0428570499251393</v>
      </c>
    </row>
    <row r="64" spans="1:20">
      <c r="A64" s="8">
        <v>6.2</v>
      </c>
      <c r="B64" s="4">
        <v>21.2</v>
      </c>
      <c r="C64" s="4">
        <f t="shared" si="14"/>
        <v>40.168421052631551</v>
      </c>
      <c r="D64" s="4">
        <f t="shared" si="0"/>
        <v>74.255691768826608</v>
      </c>
      <c r="E64" s="4">
        <f t="shared" si="1"/>
        <v>75.714285714285793</v>
      </c>
      <c r="F64" s="4">
        <f t="shared" si="6"/>
        <v>74.255691768826608</v>
      </c>
      <c r="G64" s="4">
        <f t="shared" si="2"/>
        <v>79.849340866289964</v>
      </c>
      <c r="H64" s="4">
        <f t="shared" si="3"/>
        <v>77.090909090909179</v>
      </c>
      <c r="I64" s="4">
        <f t="shared" si="7"/>
        <v>79.849340866289964</v>
      </c>
      <c r="J64" s="4">
        <f t="shared" si="15"/>
        <v>18.019999999999975</v>
      </c>
      <c r="K64" s="4">
        <f t="shared" si="9"/>
        <v>19.079999801590166</v>
      </c>
      <c r="L64" s="4">
        <f t="shared" si="10"/>
        <v>19.079999801590166</v>
      </c>
      <c r="M64" s="4">
        <f t="shared" si="11"/>
        <v>5.5789473684210558</v>
      </c>
      <c r="N64" s="4">
        <f t="shared" si="12"/>
        <v>61.368421052631632</v>
      </c>
      <c r="O64" s="4">
        <f t="shared" si="13"/>
        <v>19.079999801590166</v>
      </c>
      <c r="P64" s="4">
        <v>19.079999801590166</v>
      </c>
      <c r="Q64" s="4">
        <f t="shared" si="4"/>
        <v>4.4747899159663866</v>
      </c>
      <c r="R64" s="4">
        <f t="shared" si="5"/>
        <v>4.4747899159663866</v>
      </c>
      <c r="S64" s="4">
        <v>9.0857141912334178</v>
      </c>
      <c r="T64" s="4">
        <v>9.0857141912334143</v>
      </c>
    </row>
    <row r="65" spans="1:20">
      <c r="A65" s="8">
        <v>6.3</v>
      </c>
      <c r="B65" s="4">
        <v>21.3</v>
      </c>
      <c r="C65" s="4">
        <f t="shared" si="14"/>
        <v>40.357894736842077</v>
      </c>
      <c r="D65" s="4">
        <f t="shared" si="0"/>
        <v>74.605954465849379</v>
      </c>
      <c r="E65" s="4">
        <f t="shared" si="1"/>
        <v>76.071428571428655</v>
      </c>
      <c r="F65" s="4">
        <f t="shared" si="6"/>
        <v>74.605954465849379</v>
      </c>
      <c r="G65" s="4">
        <f t="shared" si="2"/>
        <v>80.225988700564912</v>
      </c>
      <c r="H65" s="4">
        <f t="shared" si="3"/>
        <v>77.454545454545539</v>
      </c>
      <c r="I65" s="4">
        <f t="shared" si="7"/>
        <v>80.225988700564912</v>
      </c>
      <c r="J65" s="4">
        <f t="shared" si="15"/>
        <v>18.104999999999976</v>
      </c>
      <c r="K65" s="4">
        <f t="shared" si="9"/>
        <v>19.169999798337546</v>
      </c>
      <c r="L65" s="4">
        <f t="shared" si="10"/>
        <v>19.169999798337546</v>
      </c>
      <c r="M65" s="4">
        <f t="shared" si="11"/>
        <v>5.6052631578947407</v>
      </c>
      <c r="N65" s="4">
        <f t="shared" si="12"/>
        <v>61.657894736842167</v>
      </c>
      <c r="O65" s="4">
        <f t="shared" si="13"/>
        <v>19.169999798337546</v>
      </c>
      <c r="P65" s="4">
        <v>19.169999798337546</v>
      </c>
      <c r="Q65" s="4">
        <f t="shared" si="4"/>
        <v>4.4957983193277302</v>
      </c>
      <c r="R65" s="4">
        <f t="shared" si="5"/>
        <v>4.4957983193277302</v>
      </c>
      <c r="S65" s="4">
        <v>9.1285713325416946</v>
      </c>
      <c r="T65" s="4">
        <v>9.1285713325416911</v>
      </c>
    </row>
    <row r="66" spans="1:20">
      <c r="A66" s="8">
        <v>6.4</v>
      </c>
      <c r="B66" s="4">
        <v>21.4</v>
      </c>
      <c r="C66" s="4">
        <f t="shared" si="14"/>
        <v>40.547368421052603</v>
      </c>
      <c r="D66" s="4">
        <f t="shared" ref="D66:D129" si="16">D67*B66/B67</f>
        <v>74.95621716287215</v>
      </c>
      <c r="E66" s="4">
        <f t="shared" ref="E66:E129" si="17">E67*B66/B67</f>
        <v>76.428571428571502</v>
      </c>
      <c r="F66" s="4">
        <f t="shared" si="6"/>
        <v>74.95621716287215</v>
      </c>
      <c r="G66" s="4">
        <f t="shared" ref="G66:G129" si="18">G67*B66/B67</f>
        <v>80.60263653483986</v>
      </c>
      <c r="H66" s="4">
        <f t="shared" ref="H66:H129" si="19">H67*B66/B67</f>
        <v>77.818181818181898</v>
      </c>
      <c r="I66" s="4">
        <f t="shared" si="7"/>
        <v>80.60263653483986</v>
      </c>
      <c r="J66" s="4">
        <f t="shared" si="15"/>
        <v>18.189999999999976</v>
      </c>
      <c r="K66" s="4">
        <f t="shared" si="9"/>
        <v>19.259999795084926</v>
      </c>
      <c r="L66" s="4">
        <f t="shared" si="10"/>
        <v>19.259999795084926</v>
      </c>
      <c r="M66" s="4">
        <f t="shared" si="11"/>
        <v>5.6315789473684248</v>
      </c>
      <c r="N66" s="4">
        <f t="shared" si="12"/>
        <v>61.947368421052687</v>
      </c>
      <c r="O66" s="4">
        <f t="shared" si="13"/>
        <v>19.259999795084926</v>
      </c>
      <c r="P66" s="4">
        <v>19.259999795084926</v>
      </c>
      <c r="Q66" s="4">
        <f t="shared" si="4"/>
        <v>4.5168067226890756</v>
      </c>
      <c r="R66" s="4">
        <f t="shared" ref="R66:R129" si="20">R67*B67/B68</f>
        <v>4.5168067226890756</v>
      </c>
      <c r="S66" s="4">
        <v>9.1714284738499696</v>
      </c>
      <c r="T66" s="4">
        <v>9.1714284738499661</v>
      </c>
    </row>
    <row r="67" spans="1:20">
      <c r="A67" s="8">
        <v>6.5</v>
      </c>
      <c r="B67" s="4">
        <v>21.5</v>
      </c>
      <c r="C67" s="4">
        <f t="shared" si="14"/>
        <v>40.736842105263129</v>
      </c>
      <c r="D67" s="4">
        <f t="shared" si="16"/>
        <v>75.306479859894921</v>
      </c>
      <c r="E67" s="4">
        <f t="shared" si="17"/>
        <v>76.785714285714363</v>
      </c>
      <c r="F67" s="4">
        <f t="shared" ref="F67:F130" si="21">D67</f>
        <v>75.306479859894921</v>
      </c>
      <c r="G67" s="4">
        <f t="shared" si="18"/>
        <v>80.979284369114822</v>
      </c>
      <c r="H67" s="4">
        <f t="shared" si="19"/>
        <v>78.181818181818272</v>
      </c>
      <c r="I67" s="4">
        <f t="shared" ref="I67:I130" si="22">G67</f>
        <v>80.979284369114822</v>
      </c>
      <c r="J67" s="4">
        <f t="shared" si="15"/>
        <v>18.274999999999977</v>
      </c>
      <c r="K67" s="4">
        <f t="shared" ref="K67:K130" si="23">O67</f>
        <v>19.349999791832307</v>
      </c>
      <c r="L67" s="4">
        <f t="shared" ref="L67:L130" si="24">P67</f>
        <v>19.349999791832307</v>
      </c>
      <c r="M67" s="4">
        <f t="shared" ref="M67:M130" si="25">B67*M66/B66</f>
        <v>5.6578947368421089</v>
      </c>
      <c r="N67" s="4">
        <f t="shared" ref="N67:N130" si="26">B67*N66/B66</f>
        <v>62.236842105263221</v>
      </c>
      <c r="O67" s="4">
        <f t="shared" ref="O67:O130" si="27">P67</f>
        <v>19.349999791832307</v>
      </c>
      <c r="P67" s="4">
        <v>19.349999791832307</v>
      </c>
      <c r="Q67" s="4">
        <f t="shared" ref="Q67:Q130" si="28">R67</f>
        <v>4.53781512605042</v>
      </c>
      <c r="R67" s="4">
        <f t="shared" si="20"/>
        <v>4.53781512605042</v>
      </c>
      <c r="S67" s="4">
        <v>9.2142856151582446</v>
      </c>
      <c r="T67" s="4">
        <v>9.2142856151582411</v>
      </c>
    </row>
    <row r="68" spans="1:20">
      <c r="A68" s="8">
        <v>6.6</v>
      </c>
      <c r="B68" s="4">
        <v>21.6</v>
      </c>
      <c r="C68" s="4">
        <f t="shared" ref="C68:C131" si="29">B68*C67/B67</f>
        <v>40.926315789473655</v>
      </c>
      <c r="D68" s="4">
        <f t="shared" si="16"/>
        <v>75.656742556917692</v>
      </c>
      <c r="E68" s="4">
        <f t="shared" si="17"/>
        <v>77.142857142857224</v>
      </c>
      <c r="F68" s="4">
        <f t="shared" si="21"/>
        <v>75.656742556917692</v>
      </c>
      <c r="G68" s="4">
        <f t="shared" si="18"/>
        <v>81.35593220338977</v>
      </c>
      <c r="H68" s="4">
        <f t="shared" si="19"/>
        <v>78.545454545454646</v>
      </c>
      <c r="I68" s="4">
        <f t="shared" si="22"/>
        <v>81.35593220338977</v>
      </c>
      <c r="J68" s="4">
        <f t="shared" si="15"/>
        <v>18.359999999999978</v>
      </c>
      <c r="K68" s="4">
        <f t="shared" si="23"/>
        <v>19.439999788579687</v>
      </c>
      <c r="L68" s="4">
        <f t="shared" si="24"/>
        <v>19.439999788579687</v>
      </c>
      <c r="M68" s="4">
        <f t="shared" si="25"/>
        <v>5.6842105263157938</v>
      </c>
      <c r="N68" s="4">
        <f t="shared" si="26"/>
        <v>62.526315789473756</v>
      </c>
      <c r="O68" s="4">
        <f t="shared" si="27"/>
        <v>19.439999788579687</v>
      </c>
      <c r="P68" s="4">
        <v>19.439999788579687</v>
      </c>
      <c r="Q68" s="4">
        <f t="shared" si="28"/>
        <v>4.5588235294117645</v>
      </c>
      <c r="R68" s="4">
        <f t="shared" si="20"/>
        <v>4.5588235294117645</v>
      </c>
      <c r="S68" s="4">
        <v>9.2571427564665232</v>
      </c>
      <c r="T68" s="4">
        <v>9.2571427564665196</v>
      </c>
    </row>
    <row r="69" spans="1:20">
      <c r="A69" s="8">
        <v>6.7</v>
      </c>
      <c r="B69" s="4">
        <v>21.7</v>
      </c>
      <c r="C69" s="4">
        <f t="shared" si="29"/>
        <v>41.115789473684181</v>
      </c>
      <c r="D69" s="4">
        <f t="shared" si="16"/>
        <v>76.007005253940463</v>
      </c>
      <c r="E69" s="4">
        <f t="shared" si="17"/>
        <v>77.500000000000071</v>
      </c>
      <c r="F69" s="4">
        <f t="shared" si="21"/>
        <v>76.007005253940463</v>
      </c>
      <c r="G69" s="4">
        <f t="shared" si="18"/>
        <v>81.732580037664718</v>
      </c>
      <c r="H69" s="4">
        <f t="shared" si="19"/>
        <v>78.909090909091006</v>
      </c>
      <c r="I69" s="4">
        <f t="shared" si="22"/>
        <v>81.732580037664718</v>
      </c>
      <c r="J69" s="4">
        <f t="shared" si="15"/>
        <v>18.444999999999979</v>
      </c>
      <c r="K69" s="4">
        <f t="shared" si="23"/>
        <v>19.529999785327064</v>
      </c>
      <c r="L69" s="4">
        <f t="shared" si="24"/>
        <v>19.529999785327064</v>
      </c>
      <c r="M69" s="4">
        <f t="shared" si="25"/>
        <v>5.7105263157894779</v>
      </c>
      <c r="N69" s="4">
        <f t="shared" si="26"/>
        <v>62.815789473684276</v>
      </c>
      <c r="O69" s="4">
        <f t="shared" si="27"/>
        <v>19.529999785327064</v>
      </c>
      <c r="P69" s="4">
        <v>19.529999785327064</v>
      </c>
      <c r="Q69" s="4">
        <f t="shared" si="28"/>
        <v>4.5798319327731098</v>
      </c>
      <c r="R69" s="4">
        <f t="shared" si="20"/>
        <v>4.5798319327731098</v>
      </c>
      <c r="S69" s="4">
        <v>9.2999998977748</v>
      </c>
      <c r="T69" s="4">
        <v>9.2999998977747964</v>
      </c>
    </row>
    <row r="70" spans="1:20">
      <c r="A70" s="8">
        <v>6.8</v>
      </c>
      <c r="B70" s="4">
        <v>21.8</v>
      </c>
      <c r="C70" s="4">
        <f t="shared" si="29"/>
        <v>41.305263157894707</v>
      </c>
      <c r="D70" s="4">
        <f t="shared" si="16"/>
        <v>76.357267950963234</v>
      </c>
      <c r="E70" s="4">
        <f t="shared" si="17"/>
        <v>77.857142857142932</v>
      </c>
      <c r="F70" s="4">
        <f t="shared" si="21"/>
        <v>76.357267950963234</v>
      </c>
      <c r="G70" s="4">
        <f t="shared" si="18"/>
        <v>82.10922787193968</v>
      </c>
      <c r="H70" s="4">
        <f t="shared" si="19"/>
        <v>79.27272727272738</v>
      </c>
      <c r="I70" s="4">
        <f t="shared" si="22"/>
        <v>82.10922787193968</v>
      </c>
      <c r="J70" s="4">
        <f t="shared" si="15"/>
        <v>18.52999999999998</v>
      </c>
      <c r="K70" s="4">
        <f t="shared" si="23"/>
        <v>19.619999782074444</v>
      </c>
      <c r="L70" s="4">
        <f t="shared" si="24"/>
        <v>19.619999782074444</v>
      </c>
      <c r="M70" s="4">
        <f t="shared" si="25"/>
        <v>5.7368421052631628</v>
      </c>
      <c r="N70" s="4">
        <f t="shared" si="26"/>
        <v>63.105263157894804</v>
      </c>
      <c r="O70" s="4">
        <f t="shared" si="27"/>
        <v>19.619999782074444</v>
      </c>
      <c r="P70" s="4">
        <v>19.619999782074444</v>
      </c>
      <c r="Q70" s="4">
        <f t="shared" si="28"/>
        <v>4.6008403361344543</v>
      </c>
      <c r="R70" s="4">
        <f t="shared" si="20"/>
        <v>4.6008403361344543</v>
      </c>
      <c r="S70" s="4">
        <v>9.3428570390830767</v>
      </c>
      <c r="T70" s="4">
        <v>9.3428570390830732</v>
      </c>
    </row>
    <row r="71" spans="1:20">
      <c r="A71" s="8">
        <v>6.9</v>
      </c>
      <c r="B71" s="4">
        <v>21.9</v>
      </c>
      <c r="C71" s="4">
        <f t="shared" si="29"/>
        <v>41.494736842105226</v>
      </c>
      <c r="D71" s="4">
        <f t="shared" si="16"/>
        <v>76.70753064798599</v>
      </c>
      <c r="E71" s="4">
        <f t="shared" si="17"/>
        <v>78.214285714285779</v>
      </c>
      <c r="F71" s="4">
        <f t="shared" si="21"/>
        <v>76.70753064798599</v>
      </c>
      <c r="G71" s="4">
        <f t="shared" si="18"/>
        <v>82.485875706214628</v>
      </c>
      <c r="H71" s="4">
        <f t="shared" si="19"/>
        <v>79.63636363636374</v>
      </c>
      <c r="I71" s="4">
        <f t="shared" si="22"/>
        <v>82.485875706214628</v>
      </c>
      <c r="J71" s="4">
        <f t="shared" si="15"/>
        <v>18.614999999999977</v>
      </c>
      <c r="K71" s="4">
        <f t="shared" si="23"/>
        <v>19.709999778821825</v>
      </c>
      <c r="L71" s="4">
        <f t="shared" si="24"/>
        <v>19.709999778821825</v>
      </c>
      <c r="M71" s="4">
        <f t="shared" si="25"/>
        <v>5.763157894736846</v>
      </c>
      <c r="N71" s="4">
        <f t="shared" si="26"/>
        <v>63.394736842105317</v>
      </c>
      <c r="O71" s="4">
        <f t="shared" si="27"/>
        <v>19.709999778821825</v>
      </c>
      <c r="P71" s="4">
        <v>19.709999778821825</v>
      </c>
      <c r="Q71" s="4">
        <f t="shared" si="28"/>
        <v>4.6218487394957988</v>
      </c>
      <c r="R71" s="4">
        <f t="shared" si="20"/>
        <v>4.6218487394957988</v>
      </c>
      <c r="S71" s="4">
        <v>9.3857141803913535</v>
      </c>
      <c r="T71" s="4">
        <v>9.38571418039135</v>
      </c>
    </row>
    <row r="72" spans="1:20">
      <c r="A72" s="8">
        <v>7</v>
      </c>
      <c r="B72" s="4">
        <v>22</v>
      </c>
      <c r="C72" s="4">
        <f t="shared" si="29"/>
        <v>41.684210526315752</v>
      </c>
      <c r="D72" s="4">
        <f t="shared" si="16"/>
        <v>77.057793345008761</v>
      </c>
      <c r="E72" s="4">
        <f t="shared" si="17"/>
        <v>78.57142857142864</v>
      </c>
      <c r="F72" s="4">
        <f t="shared" si="21"/>
        <v>77.057793345008761</v>
      </c>
      <c r="G72" s="4">
        <f t="shared" si="18"/>
        <v>82.86252354048959</v>
      </c>
      <c r="H72" s="4">
        <f t="shared" si="19"/>
        <v>80.000000000000114</v>
      </c>
      <c r="I72" s="4">
        <f t="shared" si="22"/>
        <v>82.86252354048959</v>
      </c>
      <c r="J72" s="4">
        <f t="shared" si="15"/>
        <v>18.699999999999978</v>
      </c>
      <c r="K72" s="4">
        <f t="shared" si="23"/>
        <v>19.799999775569205</v>
      </c>
      <c r="L72" s="4">
        <f t="shared" si="24"/>
        <v>19.799999775569205</v>
      </c>
      <c r="M72" s="4">
        <f t="shared" si="25"/>
        <v>5.7894736842105301</v>
      </c>
      <c r="N72" s="4">
        <f t="shared" si="26"/>
        <v>63.684210526315844</v>
      </c>
      <c r="O72" s="4">
        <f t="shared" si="27"/>
        <v>19.799999775569205</v>
      </c>
      <c r="P72" s="4">
        <v>19.799999775569205</v>
      </c>
      <c r="Q72" s="4">
        <f t="shared" si="28"/>
        <v>4.6428571428571432</v>
      </c>
      <c r="R72" s="4">
        <f t="shared" si="20"/>
        <v>4.6428571428571432</v>
      </c>
      <c r="S72" s="4">
        <v>9.4285713216996303</v>
      </c>
      <c r="T72" s="4">
        <v>9.4285713216996268</v>
      </c>
    </row>
    <row r="73" spans="1:20">
      <c r="A73" s="8">
        <v>7.1</v>
      </c>
      <c r="B73" s="4">
        <v>22.1</v>
      </c>
      <c r="C73" s="4">
        <f t="shared" si="29"/>
        <v>41.873684210526285</v>
      </c>
      <c r="D73" s="4">
        <f t="shared" si="16"/>
        <v>77.408056042031532</v>
      </c>
      <c r="E73" s="4">
        <f t="shared" si="17"/>
        <v>78.928571428571502</v>
      </c>
      <c r="F73" s="4">
        <f t="shared" si="21"/>
        <v>77.408056042031532</v>
      </c>
      <c r="G73" s="4">
        <f t="shared" si="18"/>
        <v>83.239171374764553</v>
      </c>
      <c r="H73" s="4">
        <f t="shared" si="19"/>
        <v>80.363636363636488</v>
      </c>
      <c r="I73" s="4">
        <f t="shared" si="22"/>
        <v>83.239171374764553</v>
      </c>
      <c r="J73" s="4">
        <f t="shared" si="15"/>
        <v>18.784999999999979</v>
      </c>
      <c r="K73" s="4">
        <f t="shared" si="23"/>
        <v>19.889999772316585</v>
      </c>
      <c r="L73" s="4">
        <f t="shared" si="24"/>
        <v>19.889999772316585</v>
      </c>
      <c r="M73" s="4">
        <f t="shared" si="25"/>
        <v>5.8157894736842151</v>
      </c>
      <c r="N73" s="4">
        <f t="shared" si="26"/>
        <v>63.973684210526379</v>
      </c>
      <c r="O73" s="4">
        <f t="shared" si="27"/>
        <v>19.889999772316585</v>
      </c>
      <c r="P73" s="4">
        <v>19.889999772316585</v>
      </c>
      <c r="Q73" s="4">
        <f t="shared" si="28"/>
        <v>4.6638655462184868</v>
      </c>
      <c r="R73" s="4">
        <f t="shared" si="20"/>
        <v>4.6638655462184868</v>
      </c>
      <c r="S73" s="4">
        <v>9.4714284630079053</v>
      </c>
      <c r="T73" s="4">
        <v>9.4714284630079018</v>
      </c>
    </row>
    <row r="74" spans="1:20">
      <c r="A74" s="8">
        <v>7.2</v>
      </c>
      <c r="B74" s="4">
        <v>22.2</v>
      </c>
      <c r="C74" s="4">
        <f t="shared" si="29"/>
        <v>42.063157894736804</v>
      </c>
      <c r="D74" s="4">
        <f t="shared" si="16"/>
        <v>77.758318739054289</v>
      </c>
      <c r="E74" s="4">
        <f t="shared" si="17"/>
        <v>79.285714285714349</v>
      </c>
      <c r="F74" s="4">
        <f t="shared" si="21"/>
        <v>77.758318739054289</v>
      </c>
      <c r="G74" s="4">
        <f t="shared" si="18"/>
        <v>83.6158192090395</v>
      </c>
      <c r="H74" s="4">
        <f t="shared" si="19"/>
        <v>80.727272727272847</v>
      </c>
      <c r="I74" s="4">
        <f t="shared" si="22"/>
        <v>83.6158192090395</v>
      </c>
      <c r="J74" s="4">
        <f t="shared" si="15"/>
        <v>18.869999999999976</v>
      </c>
      <c r="K74" s="4">
        <f t="shared" si="23"/>
        <v>19.979999769063966</v>
      </c>
      <c r="L74" s="4">
        <f t="shared" si="24"/>
        <v>19.979999769063966</v>
      </c>
      <c r="M74" s="4">
        <f t="shared" si="25"/>
        <v>5.8421052631578991</v>
      </c>
      <c r="N74" s="4">
        <f t="shared" si="26"/>
        <v>64.263157894736906</v>
      </c>
      <c r="O74" s="4">
        <f t="shared" si="27"/>
        <v>19.979999769063966</v>
      </c>
      <c r="P74" s="4">
        <v>19.979999769063966</v>
      </c>
      <c r="Q74" s="4">
        <f t="shared" si="28"/>
        <v>4.6848739495798313</v>
      </c>
      <c r="R74" s="4">
        <f t="shared" si="20"/>
        <v>4.6848739495798313</v>
      </c>
      <c r="S74" s="4">
        <v>9.5142856043161821</v>
      </c>
      <c r="T74" s="4">
        <v>9.5142856043161785</v>
      </c>
    </row>
    <row r="75" spans="1:20">
      <c r="A75" s="8">
        <v>7.3</v>
      </c>
      <c r="B75" s="4">
        <v>22.3</v>
      </c>
      <c r="C75" s="4">
        <f t="shared" si="29"/>
        <v>42.25263157894733</v>
      </c>
      <c r="D75" s="4">
        <f t="shared" si="16"/>
        <v>78.10858143607706</v>
      </c>
      <c r="E75" s="4">
        <f t="shared" si="17"/>
        <v>79.64285714285721</v>
      </c>
      <c r="F75" s="4">
        <f t="shared" si="21"/>
        <v>78.10858143607706</v>
      </c>
      <c r="G75" s="4">
        <f t="shared" si="18"/>
        <v>83.992467043314463</v>
      </c>
      <c r="H75" s="4">
        <f t="shared" si="19"/>
        <v>81.090909090909221</v>
      </c>
      <c r="I75" s="4">
        <f t="shared" si="22"/>
        <v>83.992467043314463</v>
      </c>
      <c r="J75" s="4">
        <f t="shared" si="15"/>
        <v>18.954999999999977</v>
      </c>
      <c r="K75" s="4">
        <f t="shared" si="23"/>
        <v>20.069999765811346</v>
      </c>
      <c r="L75" s="4">
        <f t="shared" si="24"/>
        <v>20.069999765811346</v>
      </c>
      <c r="M75" s="4">
        <f t="shared" si="25"/>
        <v>5.8684210526315832</v>
      </c>
      <c r="N75" s="4">
        <f t="shared" si="26"/>
        <v>64.552631578947441</v>
      </c>
      <c r="O75" s="4">
        <f t="shared" si="27"/>
        <v>20.069999765811346</v>
      </c>
      <c r="P75" s="4">
        <v>20.069999765811346</v>
      </c>
      <c r="Q75" s="4">
        <f t="shared" si="28"/>
        <v>4.7058823529411757</v>
      </c>
      <c r="R75" s="4">
        <f t="shared" si="20"/>
        <v>4.7058823529411757</v>
      </c>
      <c r="S75" s="4">
        <v>9.5571427456244589</v>
      </c>
      <c r="T75" s="4">
        <v>9.5571427456244553</v>
      </c>
    </row>
    <row r="76" spans="1:20">
      <c r="A76" s="8">
        <v>7.4</v>
      </c>
      <c r="B76" s="4">
        <v>22.4</v>
      </c>
      <c r="C76" s="4">
        <f t="shared" si="29"/>
        <v>42.442105263157849</v>
      </c>
      <c r="D76" s="4">
        <f t="shared" si="16"/>
        <v>78.458844133099817</v>
      </c>
      <c r="E76" s="4">
        <f t="shared" si="17"/>
        <v>80.000000000000057</v>
      </c>
      <c r="F76" s="4">
        <f t="shared" si="21"/>
        <v>78.458844133099817</v>
      </c>
      <c r="G76" s="4">
        <f t="shared" si="18"/>
        <v>84.369114877589411</v>
      </c>
      <c r="H76" s="4">
        <f t="shared" si="19"/>
        <v>81.454545454545581</v>
      </c>
      <c r="I76" s="4">
        <f t="shared" si="22"/>
        <v>84.369114877589411</v>
      </c>
      <c r="J76" s="4">
        <f t="shared" si="15"/>
        <v>19.039999999999974</v>
      </c>
      <c r="K76" s="4">
        <f t="shared" si="23"/>
        <v>20.159999762558723</v>
      </c>
      <c r="L76" s="4">
        <f t="shared" si="24"/>
        <v>20.159999762558723</v>
      </c>
      <c r="M76" s="4">
        <f t="shared" si="25"/>
        <v>5.8947368421052673</v>
      </c>
      <c r="N76" s="4">
        <f t="shared" si="26"/>
        <v>64.842105263157961</v>
      </c>
      <c r="O76" s="4">
        <f t="shared" si="27"/>
        <v>20.159999762558723</v>
      </c>
      <c r="P76" s="4">
        <v>20.159999762558723</v>
      </c>
      <c r="Q76" s="4">
        <f t="shared" si="28"/>
        <v>4.7268907563025211</v>
      </c>
      <c r="R76" s="4">
        <f t="shared" si="20"/>
        <v>4.7268907563025211</v>
      </c>
      <c r="S76" s="4">
        <v>9.5999998869327321</v>
      </c>
      <c r="T76" s="4">
        <v>9.5999998869327285</v>
      </c>
    </row>
    <row r="77" spans="1:20">
      <c r="A77" s="8">
        <v>7.5</v>
      </c>
      <c r="B77" s="4">
        <v>22.5</v>
      </c>
      <c r="C77" s="4">
        <f t="shared" si="29"/>
        <v>42.631578947368375</v>
      </c>
      <c r="D77" s="4">
        <f t="shared" si="16"/>
        <v>78.809106830122587</v>
      </c>
      <c r="E77" s="4">
        <f t="shared" si="17"/>
        <v>80.357142857142918</v>
      </c>
      <c r="F77" s="4">
        <f t="shared" si="21"/>
        <v>78.809106830122587</v>
      </c>
      <c r="G77" s="4">
        <f t="shared" si="18"/>
        <v>84.745762711864373</v>
      </c>
      <c r="H77" s="4">
        <f t="shared" si="19"/>
        <v>81.818181818181955</v>
      </c>
      <c r="I77" s="4">
        <f t="shared" si="22"/>
        <v>84.745762711864373</v>
      </c>
      <c r="J77" s="4">
        <f t="shared" si="15"/>
        <v>19.124999999999975</v>
      </c>
      <c r="K77" s="4">
        <f t="shared" si="23"/>
        <v>20.249999759306103</v>
      </c>
      <c r="L77" s="4">
        <f t="shared" si="24"/>
        <v>20.249999759306103</v>
      </c>
      <c r="M77" s="4">
        <f t="shared" si="25"/>
        <v>5.9210526315789522</v>
      </c>
      <c r="N77" s="4">
        <f t="shared" si="26"/>
        <v>65.131578947368496</v>
      </c>
      <c r="O77" s="4">
        <f t="shared" si="27"/>
        <v>20.249999759306103</v>
      </c>
      <c r="P77" s="4">
        <v>20.249999759306103</v>
      </c>
      <c r="Q77" s="4">
        <f t="shared" si="28"/>
        <v>4.7478991596638664</v>
      </c>
      <c r="R77" s="4">
        <f t="shared" si="20"/>
        <v>4.7478991596638664</v>
      </c>
      <c r="S77" s="4">
        <v>9.6428570282410089</v>
      </c>
      <c r="T77" s="4">
        <v>9.6428570282410053</v>
      </c>
    </row>
    <row r="78" spans="1:20">
      <c r="A78" s="8">
        <v>7.6</v>
      </c>
      <c r="B78" s="4">
        <v>22.6</v>
      </c>
      <c r="C78" s="4">
        <f t="shared" si="29"/>
        <v>42.821052631578901</v>
      </c>
      <c r="D78" s="4">
        <f t="shared" si="16"/>
        <v>79.159369527145358</v>
      </c>
      <c r="E78" s="4">
        <f t="shared" si="17"/>
        <v>80.714285714285779</v>
      </c>
      <c r="F78" s="4">
        <f t="shared" si="21"/>
        <v>79.159369527145358</v>
      </c>
      <c r="G78" s="4">
        <f t="shared" si="18"/>
        <v>85.122410546139335</v>
      </c>
      <c r="H78" s="4">
        <f t="shared" si="19"/>
        <v>82.181818181818315</v>
      </c>
      <c r="I78" s="4">
        <f t="shared" si="22"/>
        <v>85.122410546139335</v>
      </c>
      <c r="J78" s="4">
        <f t="shared" si="15"/>
        <v>19.209999999999976</v>
      </c>
      <c r="K78" s="4">
        <f t="shared" si="23"/>
        <v>20.33999975605348</v>
      </c>
      <c r="L78" s="4">
        <f t="shared" si="24"/>
        <v>20.33999975605348</v>
      </c>
      <c r="M78" s="4">
        <f t="shared" si="25"/>
        <v>5.9473684210526372</v>
      </c>
      <c r="N78" s="4">
        <f t="shared" si="26"/>
        <v>65.42105263157903</v>
      </c>
      <c r="O78" s="4">
        <f t="shared" si="27"/>
        <v>20.33999975605348</v>
      </c>
      <c r="P78" s="4">
        <v>20.33999975605348</v>
      </c>
      <c r="Q78" s="4">
        <f t="shared" si="28"/>
        <v>4.7689075630252109</v>
      </c>
      <c r="R78" s="4">
        <f t="shared" si="20"/>
        <v>4.7689075630252109</v>
      </c>
      <c r="S78" s="4">
        <v>9.6857141695492839</v>
      </c>
      <c r="T78" s="4">
        <v>9.6857141695492803</v>
      </c>
    </row>
    <row r="79" spans="1:20">
      <c r="A79" s="8">
        <v>7.7</v>
      </c>
      <c r="B79" s="4">
        <v>22.7</v>
      </c>
      <c r="C79" s="4">
        <f t="shared" si="29"/>
        <v>43.010526315789427</v>
      </c>
      <c r="D79" s="4">
        <f t="shared" si="16"/>
        <v>79.509632224168115</v>
      </c>
      <c r="E79" s="4">
        <f t="shared" si="17"/>
        <v>81.071428571428626</v>
      </c>
      <c r="F79" s="4">
        <f t="shared" si="21"/>
        <v>79.509632224168115</v>
      </c>
      <c r="G79" s="4">
        <f t="shared" si="18"/>
        <v>85.499058380414283</v>
      </c>
      <c r="H79" s="4">
        <f t="shared" si="19"/>
        <v>82.545454545454675</v>
      </c>
      <c r="I79" s="4">
        <f t="shared" si="22"/>
        <v>85.499058380414283</v>
      </c>
      <c r="J79" s="4">
        <f t="shared" si="15"/>
        <v>19.294999999999973</v>
      </c>
      <c r="K79" s="4">
        <f t="shared" si="23"/>
        <v>20.429999752800857</v>
      </c>
      <c r="L79" s="4">
        <f t="shared" si="24"/>
        <v>20.429999752800857</v>
      </c>
      <c r="M79" s="4">
        <f t="shared" si="25"/>
        <v>5.9736842105263213</v>
      </c>
      <c r="N79" s="4">
        <f t="shared" si="26"/>
        <v>65.710526315789551</v>
      </c>
      <c r="O79" s="4">
        <f t="shared" si="27"/>
        <v>20.429999752800857</v>
      </c>
      <c r="P79" s="4">
        <v>20.429999752800857</v>
      </c>
      <c r="Q79" s="4">
        <f t="shared" si="28"/>
        <v>4.7899159663865554</v>
      </c>
      <c r="R79" s="4">
        <f t="shared" si="20"/>
        <v>4.7899159663865554</v>
      </c>
      <c r="S79" s="4">
        <v>9.7285713108575589</v>
      </c>
      <c r="T79" s="4">
        <v>9.7285713108575553</v>
      </c>
    </row>
    <row r="80" spans="1:20">
      <c r="A80" s="8">
        <v>7.8</v>
      </c>
      <c r="B80" s="4">
        <v>22.8</v>
      </c>
      <c r="C80" s="4">
        <f t="shared" si="29"/>
        <v>43.199999999999953</v>
      </c>
      <c r="D80" s="4">
        <f t="shared" si="16"/>
        <v>79.859894921190886</v>
      </c>
      <c r="E80" s="4">
        <f t="shared" si="17"/>
        <v>81.428571428571487</v>
      </c>
      <c r="F80" s="4">
        <f t="shared" si="21"/>
        <v>79.859894921190886</v>
      </c>
      <c r="G80" s="4">
        <f t="shared" si="18"/>
        <v>85.875706214689245</v>
      </c>
      <c r="H80" s="4">
        <f t="shared" si="19"/>
        <v>82.909090909091049</v>
      </c>
      <c r="I80" s="4">
        <f t="shared" si="22"/>
        <v>85.875706214689245</v>
      </c>
      <c r="J80" s="4">
        <f t="shared" si="15"/>
        <v>19.379999999999974</v>
      </c>
      <c r="K80" s="4">
        <f t="shared" si="23"/>
        <v>20.51999974954823</v>
      </c>
      <c r="L80" s="4">
        <f t="shared" si="24"/>
        <v>20.51999974954823</v>
      </c>
      <c r="M80" s="4">
        <f t="shared" si="25"/>
        <v>6.0000000000000062</v>
      </c>
      <c r="N80" s="4">
        <f t="shared" si="26"/>
        <v>66.000000000000085</v>
      </c>
      <c r="O80" s="4">
        <f t="shared" si="27"/>
        <v>20.51999974954823</v>
      </c>
      <c r="P80" s="4">
        <v>20.51999974954823</v>
      </c>
      <c r="Q80" s="4">
        <f t="shared" si="28"/>
        <v>4.8109243697478998</v>
      </c>
      <c r="R80" s="4">
        <f t="shared" si="20"/>
        <v>4.8109243697478998</v>
      </c>
      <c r="S80" s="4">
        <v>9.7714284521658321</v>
      </c>
      <c r="T80" s="4">
        <v>9.7714284521658286</v>
      </c>
    </row>
    <row r="81" spans="1:20">
      <c r="A81" s="8">
        <v>7.9</v>
      </c>
      <c r="B81" s="4">
        <v>22.9</v>
      </c>
      <c r="C81" s="4">
        <f t="shared" si="29"/>
        <v>43.389473684210472</v>
      </c>
      <c r="D81" s="4">
        <f t="shared" si="16"/>
        <v>80.210157618213657</v>
      </c>
      <c r="E81" s="4">
        <f t="shared" si="17"/>
        <v>81.785714285714334</v>
      </c>
      <c r="F81" s="4">
        <f t="shared" si="21"/>
        <v>80.210157618213657</v>
      </c>
      <c r="G81" s="4">
        <f t="shared" si="18"/>
        <v>86.252354048964193</v>
      </c>
      <c r="H81" s="4">
        <f t="shared" si="19"/>
        <v>83.272727272727408</v>
      </c>
      <c r="I81" s="4">
        <f t="shared" si="22"/>
        <v>86.252354048964193</v>
      </c>
      <c r="J81" s="4">
        <f t="shared" si="15"/>
        <v>19.464999999999975</v>
      </c>
      <c r="K81" s="4">
        <f t="shared" si="23"/>
        <v>20.60999974629561</v>
      </c>
      <c r="L81" s="4">
        <f t="shared" si="24"/>
        <v>20.60999974629561</v>
      </c>
      <c r="M81" s="4">
        <f t="shared" si="25"/>
        <v>6.0263157894736903</v>
      </c>
      <c r="N81" s="4">
        <f t="shared" si="26"/>
        <v>66.289473684210606</v>
      </c>
      <c r="O81" s="4">
        <f t="shared" si="27"/>
        <v>20.60999974629561</v>
      </c>
      <c r="P81" s="4">
        <v>20.60999974629561</v>
      </c>
      <c r="Q81" s="4">
        <f t="shared" si="28"/>
        <v>4.8319327731092452</v>
      </c>
      <c r="R81" s="4">
        <f t="shared" si="20"/>
        <v>4.8319327731092452</v>
      </c>
      <c r="S81" s="4">
        <v>9.8142855934741089</v>
      </c>
      <c r="T81" s="4">
        <v>9.8142855934741053</v>
      </c>
    </row>
    <row r="82" spans="1:20">
      <c r="A82" s="8">
        <v>8</v>
      </c>
      <c r="B82" s="4">
        <v>23</v>
      </c>
      <c r="C82" s="4">
        <f t="shared" si="29"/>
        <v>43.578947368421005</v>
      </c>
      <c r="D82" s="4">
        <f t="shared" si="16"/>
        <v>80.560420315236428</v>
      </c>
      <c r="E82" s="4">
        <f t="shared" si="17"/>
        <v>82.142857142857196</v>
      </c>
      <c r="F82" s="4">
        <f t="shared" si="21"/>
        <v>80.560420315236428</v>
      </c>
      <c r="G82" s="4">
        <f t="shared" si="18"/>
        <v>86.629001883239141</v>
      </c>
      <c r="H82" s="4">
        <f t="shared" si="19"/>
        <v>83.636363636363782</v>
      </c>
      <c r="I82" s="4">
        <f t="shared" si="22"/>
        <v>86.629001883239141</v>
      </c>
      <c r="J82" s="4">
        <f t="shared" si="15"/>
        <v>19.549999999999976</v>
      </c>
      <c r="K82" s="4">
        <f t="shared" si="23"/>
        <v>20.699999743042987</v>
      </c>
      <c r="L82" s="4">
        <f t="shared" si="24"/>
        <v>20.699999743042987</v>
      </c>
      <c r="M82" s="4">
        <f t="shared" si="25"/>
        <v>6.0526315789473752</v>
      </c>
      <c r="N82" s="4">
        <f t="shared" si="26"/>
        <v>66.57894736842114</v>
      </c>
      <c r="O82" s="4">
        <f t="shared" si="27"/>
        <v>20.699999743042987</v>
      </c>
      <c r="P82" s="4">
        <v>20.699999743042987</v>
      </c>
      <c r="Q82" s="4">
        <f t="shared" si="28"/>
        <v>4.8529411764705896</v>
      </c>
      <c r="R82" s="4">
        <f t="shared" si="20"/>
        <v>4.8529411764705896</v>
      </c>
      <c r="S82" s="4">
        <v>9.8571427347823839</v>
      </c>
      <c r="T82" s="4">
        <v>9.8571427347823803</v>
      </c>
    </row>
    <row r="83" spans="1:20">
      <c r="A83" s="8">
        <v>8.1</v>
      </c>
      <c r="B83" s="4">
        <v>23.1</v>
      </c>
      <c r="C83" s="4">
        <f t="shared" si="29"/>
        <v>43.768421052631531</v>
      </c>
      <c r="D83" s="4">
        <f t="shared" si="16"/>
        <v>80.910683012259199</v>
      </c>
      <c r="E83" s="4">
        <f t="shared" si="17"/>
        <v>82.500000000000057</v>
      </c>
      <c r="F83" s="4">
        <f t="shared" si="21"/>
        <v>80.910683012259199</v>
      </c>
      <c r="G83" s="4">
        <f t="shared" si="18"/>
        <v>87.005649717514103</v>
      </c>
      <c r="H83" s="4">
        <f t="shared" si="19"/>
        <v>84.000000000000156</v>
      </c>
      <c r="I83" s="4">
        <f t="shared" si="22"/>
        <v>87.005649717514103</v>
      </c>
      <c r="J83" s="4">
        <f t="shared" ref="J83:J146" si="30">D83*J82/D82</f>
        <v>19.634999999999977</v>
      </c>
      <c r="K83" s="4">
        <f t="shared" si="23"/>
        <v>20.789999739790357</v>
      </c>
      <c r="L83" s="4">
        <f t="shared" si="24"/>
        <v>20.789999739790357</v>
      </c>
      <c r="M83" s="4">
        <f t="shared" si="25"/>
        <v>6.0789473684210602</v>
      </c>
      <c r="N83" s="4">
        <f t="shared" si="26"/>
        <v>66.868421052631675</v>
      </c>
      <c r="O83" s="4">
        <f t="shared" si="27"/>
        <v>20.789999739790357</v>
      </c>
      <c r="P83" s="4">
        <v>20.789999739790357</v>
      </c>
      <c r="Q83" s="4">
        <f t="shared" si="28"/>
        <v>4.8739495798319341</v>
      </c>
      <c r="R83" s="4">
        <f t="shared" si="20"/>
        <v>4.8739495798319341</v>
      </c>
      <c r="S83" s="4">
        <v>9.8999998760906536</v>
      </c>
      <c r="T83" s="4">
        <v>9.89999987609065</v>
      </c>
    </row>
    <row r="84" spans="1:20">
      <c r="A84" s="8">
        <v>8.1999999999999993</v>
      </c>
      <c r="B84" s="4">
        <v>23.2</v>
      </c>
      <c r="C84" s="4">
        <f t="shared" si="29"/>
        <v>43.95789473684205</v>
      </c>
      <c r="D84" s="4">
        <f t="shared" si="16"/>
        <v>81.260945709281955</v>
      </c>
      <c r="E84" s="4">
        <f t="shared" si="17"/>
        <v>82.857142857142904</v>
      </c>
      <c r="F84" s="4">
        <f t="shared" si="21"/>
        <v>81.260945709281955</v>
      </c>
      <c r="G84" s="4">
        <f t="shared" si="18"/>
        <v>87.382297551789051</v>
      </c>
      <c r="H84" s="4">
        <f t="shared" si="19"/>
        <v>84.363636363636516</v>
      </c>
      <c r="I84" s="4">
        <f t="shared" si="22"/>
        <v>87.382297551789051</v>
      </c>
      <c r="J84" s="4">
        <f t="shared" si="30"/>
        <v>19.719999999999974</v>
      </c>
      <c r="K84" s="4">
        <f t="shared" si="23"/>
        <v>20.87999973653773</v>
      </c>
      <c r="L84" s="4">
        <f t="shared" si="24"/>
        <v>20.87999973653773</v>
      </c>
      <c r="M84" s="4">
        <f t="shared" si="25"/>
        <v>6.1052631578947434</v>
      </c>
      <c r="N84" s="4">
        <f t="shared" si="26"/>
        <v>67.157894736842195</v>
      </c>
      <c r="O84" s="4">
        <f t="shared" si="27"/>
        <v>20.87999973653773</v>
      </c>
      <c r="P84" s="4">
        <v>20.87999973653773</v>
      </c>
      <c r="Q84" s="4">
        <f t="shared" si="28"/>
        <v>4.8949579831932786</v>
      </c>
      <c r="R84" s="4">
        <f t="shared" si="20"/>
        <v>4.8949579831932786</v>
      </c>
      <c r="S84" s="4">
        <v>9.9428570173989268</v>
      </c>
      <c r="T84" s="4">
        <v>9.9428570173989232</v>
      </c>
    </row>
    <row r="85" spans="1:20">
      <c r="A85" s="8">
        <v>8.3000000000000007</v>
      </c>
      <c r="B85" s="4">
        <v>23.3</v>
      </c>
      <c r="C85" s="4">
        <f t="shared" si="29"/>
        <v>44.147368421052576</v>
      </c>
      <c r="D85" s="4">
        <f t="shared" si="16"/>
        <v>81.611208406304726</v>
      </c>
      <c r="E85" s="4">
        <f t="shared" si="17"/>
        <v>83.214285714285765</v>
      </c>
      <c r="F85" s="4">
        <f t="shared" si="21"/>
        <v>81.611208406304726</v>
      </c>
      <c r="G85" s="4">
        <f t="shared" si="18"/>
        <v>87.758945386064013</v>
      </c>
      <c r="H85" s="4">
        <f t="shared" si="19"/>
        <v>84.72727272727289</v>
      </c>
      <c r="I85" s="4">
        <f t="shared" si="22"/>
        <v>87.758945386064013</v>
      </c>
      <c r="J85" s="4">
        <f t="shared" si="30"/>
        <v>19.804999999999975</v>
      </c>
      <c r="K85" s="4">
        <f t="shared" si="23"/>
        <v>20.969999733285103</v>
      </c>
      <c r="L85" s="4">
        <f t="shared" si="24"/>
        <v>20.969999733285103</v>
      </c>
      <c r="M85" s="4">
        <f t="shared" si="25"/>
        <v>6.1315789473684283</v>
      </c>
      <c r="N85" s="4">
        <f t="shared" si="26"/>
        <v>67.44736842105273</v>
      </c>
      <c r="O85" s="4">
        <f t="shared" si="27"/>
        <v>20.969999733285103</v>
      </c>
      <c r="P85" s="4">
        <v>20.969999733285103</v>
      </c>
      <c r="Q85" s="4">
        <f t="shared" si="28"/>
        <v>4.915966386554623</v>
      </c>
      <c r="R85" s="4">
        <f t="shared" si="20"/>
        <v>4.915966386554623</v>
      </c>
      <c r="S85" s="4">
        <v>9.9857141587072018</v>
      </c>
      <c r="T85" s="4">
        <v>9.9857141587071983</v>
      </c>
    </row>
    <row r="86" spans="1:20">
      <c r="A86" s="8">
        <v>8.4</v>
      </c>
      <c r="B86" s="4">
        <v>23.4</v>
      </c>
      <c r="C86" s="4">
        <f t="shared" si="29"/>
        <v>44.336842105263095</v>
      </c>
      <c r="D86" s="4">
        <f t="shared" si="16"/>
        <v>81.961471103327483</v>
      </c>
      <c r="E86" s="4">
        <f t="shared" si="17"/>
        <v>83.571428571428612</v>
      </c>
      <c r="F86" s="4">
        <f t="shared" si="21"/>
        <v>81.961471103327483</v>
      </c>
      <c r="G86" s="4">
        <f t="shared" si="18"/>
        <v>88.135593220338961</v>
      </c>
      <c r="H86" s="4">
        <f t="shared" si="19"/>
        <v>85.090909090909236</v>
      </c>
      <c r="I86" s="4">
        <f t="shared" si="22"/>
        <v>88.135593220338961</v>
      </c>
      <c r="J86" s="4">
        <f t="shared" si="30"/>
        <v>19.889999999999972</v>
      </c>
      <c r="K86" s="4">
        <f t="shared" si="23"/>
        <v>21.059999730032484</v>
      </c>
      <c r="L86" s="4">
        <f t="shared" si="24"/>
        <v>21.059999730032484</v>
      </c>
      <c r="M86" s="4">
        <f t="shared" si="25"/>
        <v>6.1578947368421124</v>
      </c>
      <c r="N86" s="4">
        <f t="shared" si="26"/>
        <v>67.73684210526325</v>
      </c>
      <c r="O86" s="4">
        <f t="shared" si="27"/>
        <v>21.059999730032484</v>
      </c>
      <c r="P86" s="4">
        <v>21.059999730032484</v>
      </c>
      <c r="Q86" s="4">
        <f t="shared" si="28"/>
        <v>4.9369747899159675</v>
      </c>
      <c r="R86" s="4">
        <f t="shared" si="20"/>
        <v>4.9369747899159675</v>
      </c>
      <c r="S86" s="4">
        <v>10.028571300015479</v>
      </c>
      <c r="T86" s="4">
        <v>10.028571300015475</v>
      </c>
    </row>
    <row r="87" spans="1:20">
      <c r="A87" s="8">
        <v>8.5</v>
      </c>
      <c r="B87" s="4">
        <v>23.5</v>
      </c>
      <c r="C87" s="4">
        <f t="shared" si="29"/>
        <v>44.526315789473621</v>
      </c>
      <c r="D87" s="4">
        <f t="shared" si="16"/>
        <v>82.311733800350254</v>
      </c>
      <c r="E87" s="4">
        <f t="shared" si="17"/>
        <v>83.928571428571473</v>
      </c>
      <c r="F87" s="4">
        <f t="shared" si="21"/>
        <v>82.311733800350254</v>
      </c>
      <c r="G87" s="4">
        <f t="shared" si="18"/>
        <v>88.512241054613924</v>
      </c>
      <c r="H87" s="4">
        <f t="shared" si="19"/>
        <v>85.45454545454561</v>
      </c>
      <c r="I87" s="4">
        <f t="shared" si="22"/>
        <v>88.512241054613924</v>
      </c>
      <c r="J87" s="4">
        <f t="shared" si="30"/>
        <v>19.974999999999973</v>
      </c>
      <c r="K87" s="4">
        <f t="shared" si="23"/>
        <v>21.149999726779864</v>
      </c>
      <c r="L87" s="4">
        <f t="shared" si="24"/>
        <v>21.149999726779864</v>
      </c>
      <c r="M87" s="4">
        <f t="shared" si="25"/>
        <v>6.1842105263157974</v>
      </c>
      <c r="N87" s="4">
        <f t="shared" si="26"/>
        <v>68.026315789473784</v>
      </c>
      <c r="O87" s="4">
        <f t="shared" si="27"/>
        <v>21.149999726779864</v>
      </c>
      <c r="P87" s="4">
        <v>21.149999726779864</v>
      </c>
      <c r="Q87" s="4">
        <f t="shared" si="28"/>
        <v>4.957983193277312</v>
      </c>
      <c r="R87" s="4">
        <f t="shared" si="20"/>
        <v>4.957983193277312</v>
      </c>
      <c r="S87" s="4">
        <v>10.071428441323754</v>
      </c>
      <c r="T87" s="4">
        <v>10.07142844132375</v>
      </c>
    </row>
    <row r="88" spans="1:20">
      <c r="A88" s="8">
        <v>8.6</v>
      </c>
      <c r="B88" s="4">
        <v>23.6</v>
      </c>
      <c r="C88" s="4">
        <f t="shared" si="29"/>
        <v>44.715789473684147</v>
      </c>
      <c r="D88" s="4">
        <f t="shared" si="16"/>
        <v>82.661996497373025</v>
      </c>
      <c r="E88" s="4">
        <f t="shared" si="17"/>
        <v>84.285714285714334</v>
      </c>
      <c r="F88" s="4">
        <f t="shared" si="21"/>
        <v>82.661996497373025</v>
      </c>
      <c r="G88" s="4">
        <f t="shared" si="18"/>
        <v>88.888888888888872</v>
      </c>
      <c r="H88" s="4">
        <f t="shared" si="19"/>
        <v>85.818181818181969</v>
      </c>
      <c r="I88" s="4">
        <f t="shared" si="22"/>
        <v>88.888888888888872</v>
      </c>
      <c r="J88" s="4">
        <f t="shared" si="30"/>
        <v>20.059999999999974</v>
      </c>
      <c r="K88" s="4">
        <f t="shared" si="23"/>
        <v>21.239999723527234</v>
      </c>
      <c r="L88" s="4">
        <f t="shared" si="24"/>
        <v>21.239999723527234</v>
      </c>
      <c r="M88" s="4">
        <f t="shared" si="25"/>
        <v>6.2105263157894823</v>
      </c>
      <c r="N88" s="4">
        <f t="shared" si="26"/>
        <v>68.315789473684319</v>
      </c>
      <c r="O88" s="4">
        <f t="shared" si="27"/>
        <v>21.239999723527234</v>
      </c>
      <c r="P88" s="4">
        <v>21.239999723527234</v>
      </c>
      <c r="Q88" s="4">
        <f t="shared" si="28"/>
        <v>4.9789915966386555</v>
      </c>
      <c r="R88" s="4">
        <f t="shared" si="20"/>
        <v>4.9789915966386555</v>
      </c>
      <c r="S88" s="4">
        <v>10.114285582632025</v>
      </c>
      <c r="T88" s="4">
        <v>10.114285582632021</v>
      </c>
    </row>
    <row r="89" spans="1:20">
      <c r="A89" s="8">
        <v>8.6999999999999993</v>
      </c>
      <c r="B89" s="4">
        <v>23.7</v>
      </c>
      <c r="C89" s="4">
        <f t="shared" si="29"/>
        <v>44.905263157894666</v>
      </c>
      <c r="D89" s="4">
        <f t="shared" si="16"/>
        <v>83.012259194395781</v>
      </c>
      <c r="E89" s="4">
        <f t="shared" si="17"/>
        <v>84.642857142857181</v>
      </c>
      <c r="F89" s="4">
        <f t="shared" si="21"/>
        <v>83.012259194395781</v>
      </c>
      <c r="G89" s="4">
        <f t="shared" si="18"/>
        <v>89.265536723163805</v>
      </c>
      <c r="H89" s="4">
        <f t="shared" si="19"/>
        <v>86.181818181818329</v>
      </c>
      <c r="I89" s="4">
        <f t="shared" si="22"/>
        <v>89.265536723163805</v>
      </c>
      <c r="J89" s="4">
        <f t="shared" si="30"/>
        <v>20.144999999999971</v>
      </c>
      <c r="K89" s="4">
        <f t="shared" si="23"/>
        <v>21.329999720274618</v>
      </c>
      <c r="L89" s="4">
        <f t="shared" si="24"/>
        <v>21.329999720274618</v>
      </c>
      <c r="M89" s="4">
        <f t="shared" si="25"/>
        <v>6.2368421052631655</v>
      </c>
      <c r="N89" s="4">
        <f t="shared" si="26"/>
        <v>68.605263157894839</v>
      </c>
      <c r="O89" s="4">
        <f t="shared" si="27"/>
        <v>21.329999720274618</v>
      </c>
      <c r="P89" s="4">
        <v>21.329999720274618</v>
      </c>
      <c r="Q89" s="4">
        <f t="shared" si="28"/>
        <v>5</v>
      </c>
      <c r="R89" s="4">
        <f t="shared" si="20"/>
        <v>5</v>
      </c>
      <c r="S89" s="4">
        <v>10.157142723940304</v>
      </c>
      <c r="T89" s="4">
        <v>10.1571427239403</v>
      </c>
    </row>
    <row r="90" spans="1:20">
      <c r="A90" s="8">
        <v>8.8000000000000007</v>
      </c>
      <c r="B90" s="4">
        <v>23.8</v>
      </c>
      <c r="C90" s="4">
        <f t="shared" si="29"/>
        <v>45.094736842105192</v>
      </c>
      <c r="D90" s="4">
        <f t="shared" si="16"/>
        <v>83.362521891418552</v>
      </c>
      <c r="E90" s="4">
        <f t="shared" si="17"/>
        <v>85.000000000000043</v>
      </c>
      <c r="F90" s="4">
        <f t="shared" si="21"/>
        <v>83.362521891418552</v>
      </c>
      <c r="G90" s="4">
        <f t="shared" si="18"/>
        <v>89.642184557438753</v>
      </c>
      <c r="H90" s="4">
        <f t="shared" si="19"/>
        <v>86.545454545454689</v>
      </c>
      <c r="I90" s="4">
        <f t="shared" si="22"/>
        <v>89.642184557438753</v>
      </c>
      <c r="J90" s="4">
        <f t="shared" si="30"/>
        <v>20.229999999999972</v>
      </c>
      <c r="K90" s="4">
        <f t="shared" si="23"/>
        <v>21.419999717022002</v>
      </c>
      <c r="L90" s="4">
        <f t="shared" si="24"/>
        <v>21.419999717022002</v>
      </c>
      <c r="M90" s="4">
        <f t="shared" si="25"/>
        <v>6.2631578947368496</v>
      </c>
      <c r="N90" s="4">
        <f t="shared" si="26"/>
        <v>68.89473684210536</v>
      </c>
      <c r="O90" s="4">
        <f t="shared" si="27"/>
        <v>21.419999717022002</v>
      </c>
      <c r="P90" s="4">
        <v>21.419999717022002</v>
      </c>
      <c r="Q90" s="4">
        <f t="shared" si="28"/>
        <v>5.0210084033613436</v>
      </c>
      <c r="R90" s="4">
        <f t="shared" si="20"/>
        <v>5.0210084033613436</v>
      </c>
      <c r="S90" s="4">
        <v>10.199999865248582</v>
      </c>
      <c r="T90" s="4">
        <v>10.199999865248579</v>
      </c>
    </row>
    <row r="91" spans="1:20">
      <c r="A91" s="8">
        <v>8.9</v>
      </c>
      <c r="B91" s="4">
        <v>23.9</v>
      </c>
      <c r="C91" s="4">
        <f t="shared" si="29"/>
        <v>45.284210526315711</v>
      </c>
      <c r="D91" s="4">
        <f t="shared" si="16"/>
        <v>83.712784588441309</v>
      </c>
      <c r="E91" s="4">
        <f t="shared" si="17"/>
        <v>85.35714285714289</v>
      </c>
      <c r="F91" s="4">
        <f t="shared" si="21"/>
        <v>83.712784588441309</v>
      </c>
      <c r="G91" s="4">
        <f t="shared" si="18"/>
        <v>90.018832391713701</v>
      </c>
      <c r="H91" s="4">
        <f t="shared" si="19"/>
        <v>86.909090909091034</v>
      </c>
      <c r="I91" s="4">
        <f t="shared" si="22"/>
        <v>90.018832391713701</v>
      </c>
      <c r="J91" s="4">
        <f t="shared" si="30"/>
        <v>20.314999999999969</v>
      </c>
      <c r="K91" s="4">
        <f t="shared" si="23"/>
        <v>21.509999713769382</v>
      </c>
      <c r="L91" s="4">
        <f t="shared" si="24"/>
        <v>21.509999713769382</v>
      </c>
      <c r="M91" s="4">
        <f t="shared" si="25"/>
        <v>6.2894736842105337</v>
      </c>
      <c r="N91" s="4">
        <f t="shared" si="26"/>
        <v>69.18421052631588</v>
      </c>
      <c r="O91" s="4">
        <f t="shared" si="27"/>
        <v>21.509999713769382</v>
      </c>
      <c r="P91" s="4">
        <v>21.509999713769382</v>
      </c>
      <c r="Q91" s="4">
        <f t="shared" si="28"/>
        <v>5.042016806722688</v>
      </c>
      <c r="R91" s="4">
        <f t="shared" si="20"/>
        <v>5.042016806722688</v>
      </c>
      <c r="S91" s="4">
        <v>10.242857006556859</v>
      </c>
      <c r="T91" s="4">
        <v>10.242857006556855</v>
      </c>
    </row>
    <row r="92" spans="1:20">
      <c r="A92" s="8">
        <v>9</v>
      </c>
      <c r="B92" s="4">
        <v>24</v>
      </c>
      <c r="C92" s="4">
        <f t="shared" si="29"/>
        <v>45.473684210526237</v>
      </c>
      <c r="D92" s="4">
        <f t="shared" si="16"/>
        <v>84.06304728546408</v>
      </c>
      <c r="E92" s="4">
        <f t="shared" si="17"/>
        <v>85.714285714285751</v>
      </c>
      <c r="F92" s="4">
        <f t="shared" si="21"/>
        <v>84.06304728546408</v>
      </c>
      <c r="G92" s="4">
        <f t="shared" si="18"/>
        <v>90.395480225988649</v>
      </c>
      <c r="H92" s="4">
        <f t="shared" si="19"/>
        <v>87.272727272727408</v>
      </c>
      <c r="I92" s="4">
        <f t="shared" si="22"/>
        <v>90.395480225988649</v>
      </c>
      <c r="J92" s="4">
        <f t="shared" si="30"/>
        <v>20.39999999999997</v>
      </c>
      <c r="K92" s="4">
        <f t="shared" si="23"/>
        <v>21.599999710516766</v>
      </c>
      <c r="L92" s="4">
        <f t="shared" si="24"/>
        <v>21.599999710516766</v>
      </c>
      <c r="M92" s="4">
        <f t="shared" si="25"/>
        <v>6.3157894736842177</v>
      </c>
      <c r="N92" s="4">
        <f t="shared" si="26"/>
        <v>69.4736842105264</v>
      </c>
      <c r="O92" s="4">
        <f t="shared" si="27"/>
        <v>21.599999710516766</v>
      </c>
      <c r="P92" s="4">
        <v>21.599999710516766</v>
      </c>
      <c r="Q92" s="4">
        <f t="shared" si="28"/>
        <v>5.0630252100840325</v>
      </c>
      <c r="R92" s="4">
        <f t="shared" si="20"/>
        <v>5.0630252100840325</v>
      </c>
      <c r="S92" s="4">
        <v>10.285714147865139</v>
      </c>
      <c r="T92" s="4">
        <v>10.285714147865136</v>
      </c>
    </row>
    <row r="93" spans="1:20">
      <c r="A93" s="8">
        <v>9.1</v>
      </c>
      <c r="B93" s="4">
        <v>24.1</v>
      </c>
      <c r="C93" s="4">
        <f t="shared" si="29"/>
        <v>45.66315789473677</v>
      </c>
      <c r="D93" s="4">
        <f t="shared" si="16"/>
        <v>84.413309982486851</v>
      </c>
      <c r="E93" s="4">
        <f t="shared" si="17"/>
        <v>86.071428571428612</v>
      </c>
      <c r="F93" s="4">
        <f t="shared" si="21"/>
        <v>84.413309982486851</v>
      </c>
      <c r="G93" s="4">
        <f t="shared" si="18"/>
        <v>90.772128060263611</v>
      </c>
      <c r="H93" s="4">
        <f t="shared" si="19"/>
        <v>87.636363636363782</v>
      </c>
      <c r="I93" s="4">
        <f t="shared" si="22"/>
        <v>90.772128060263611</v>
      </c>
      <c r="J93" s="4">
        <f t="shared" si="30"/>
        <v>20.484999999999971</v>
      </c>
      <c r="K93" s="4">
        <f t="shared" si="23"/>
        <v>21.68999970726415</v>
      </c>
      <c r="L93" s="4">
        <f t="shared" si="24"/>
        <v>21.68999970726415</v>
      </c>
      <c r="M93" s="4">
        <f t="shared" si="25"/>
        <v>6.3421052631579018</v>
      </c>
      <c r="N93" s="4">
        <f t="shared" si="26"/>
        <v>69.763157894736935</v>
      </c>
      <c r="O93" s="4">
        <f t="shared" si="27"/>
        <v>21.68999970726415</v>
      </c>
      <c r="P93" s="4">
        <v>21.68999970726415</v>
      </c>
      <c r="Q93" s="4">
        <f t="shared" si="28"/>
        <v>5.084033613445377</v>
      </c>
      <c r="R93" s="4">
        <f t="shared" si="20"/>
        <v>5.084033613445377</v>
      </c>
      <c r="S93" s="4">
        <v>10.328571289173416</v>
      </c>
      <c r="T93" s="4">
        <v>10.328571289173412</v>
      </c>
    </row>
    <row r="94" spans="1:20">
      <c r="A94" s="8">
        <v>9.1999999999999993</v>
      </c>
      <c r="B94" s="4">
        <v>24.2</v>
      </c>
      <c r="C94" s="4">
        <f t="shared" si="29"/>
        <v>45.852631578947289</v>
      </c>
      <c r="D94" s="4">
        <f t="shared" si="16"/>
        <v>84.763572679509608</v>
      </c>
      <c r="E94" s="4">
        <f t="shared" si="17"/>
        <v>86.428571428571473</v>
      </c>
      <c r="F94" s="4">
        <f t="shared" si="21"/>
        <v>84.763572679509608</v>
      </c>
      <c r="G94" s="4">
        <f t="shared" si="18"/>
        <v>91.148775894538559</v>
      </c>
      <c r="H94" s="4">
        <f t="shared" si="19"/>
        <v>88.000000000000128</v>
      </c>
      <c r="I94" s="4">
        <f t="shared" si="22"/>
        <v>91.148775894538559</v>
      </c>
      <c r="J94" s="4">
        <f t="shared" si="30"/>
        <v>20.569999999999968</v>
      </c>
      <c r="K94" s="4">
        <f t="shared" si="23"/>
        <v>21.77999970401153</v>
      </c>
      <c r="L94" s="4">
        <f t="shared" si="24"/>
        <v>21.77999970401153</v>
      </c>
      <c r="M94" s="4">
        <f t="shared" si="25"/>
        <v>6.368421052631585</v>
      </c>
      <c r="N94" s="4">
        <f t="shared" si="26"/>
        <v>70.052631578947455</v>
      </c>
      <c r="O94" s="4">
        <f t="shared" si="27"/>
        <v>21.77999970401153</v>
      </c>
      <c r="P94" s="4">
        <v>21.77999970401153</v>
      </c>
      <c r="Q94" s="4">
        <f t="shared" si="28"/>
        <v>5.1050420168067223</v>
      </c>
      <c r="R94" s="4">
        <f t="shared" si="20"/>
        <v>5.1050420168067223</v>
      </c>
      <c r="S94" s="4">
        <v>10.371428430481693</v>
      </c>
      <c r="T94" s="4">
        <v>10.371428430481689</v>
      </c>
    </row>
    <row r="95" spans="1:20">
      <c r="A95" s="8">
        <v>9.3000000000000007</v>
      </c>
      <c r="B95" s="4">
        <v>24.3</v>
      </c>
      <c r="C95" s="4">
        <f t="shared" si="29"/>
        <v>46.042105263157815</v>
      </c>
      <c r="D95" s="4">
        <f t="shared" si="16"/>
        <v>85.113835376532379</v>
      </c>
      <c r="E95" s="4">
        <f t="shared" si="17"/>
        <v>86.785714285714334</v>
      </c>
      <c r="F95" s="4">
        <f t="shared" si="21"/>
        <v>85.113835376532379</v>
      </c>
      <c r="G95" s="4">
        <f t="shared" si="18"/>
        <v>91.525423728813522</v>
      </c>
      <c r="H95" s="4">
        <f t="shared" si="19"/>
        <v>88.363636363636502</v>
      </c>
      <c r="I95" s="4">
        <f t="shared" si="22"/>
        <v>91.525423728813522</v>
      </c>
      <c r="J95" s="4">
        <f t="shared" si="30"/>
        <v>20.654999999999969</v>
      </c>
      <c r="K95" s="4">
        <f t="shared" si="23"/>
        <v>21.869999700758914</v>
      </c>
      <c r="L95" s="4">
        <f t="shared" si="24"/>
        <v>21.869999700758914</v>
      </c>
      <c r="M95" s="4">
        <f t="shared" si="25"/>
        <v>6.3947368421052699</v>
      </c>
      <c r="N95" s="4">
        <f t="shared" si="26"/>
        <v>70.34210526315799</v>
      </c>
      <c r="O95" s="4">
        <f t="shared" si="27"/>
        <v>21.869999700758914</v>
      </c>
      <c r="P95" s="4">
        <v>21.869999700758914</v>
      </c>
      <c r="Q95" s="4">
        <f t="shared" si="28"/>
        <v>5.1260504201680659</v>
      </c>
      <c r="R95" s="4">
        <f t="shared" si="20"/>
        <v>5.1260504201680659</v>
      </c>
      <c r="S95" s="4">
        <v>10.41428557178997</v>
      </c>
      <c r="T95" s="4">
        <v>10.414285571789966</v>
      </c>
    </row>
    <row r="96" spans="1:20">
      <c r="A96" s="8">
        <v>9.4</v>
      </c>
      <c r="B96" s="4">
        <v>24.4</v>
      </c>
      <c r="C96" s="4">
        <f t="shared" si="29"/>
        <v>46.231578947368341</v>
      </c>
      <c r="D96" s="4">
        <f t="shared" si="16"/>
        <v>85.464098073555135</v>
      </c>
      <c r="E96" s="4">
        <f t="shared" si="17"/>
        <v>87.142857142857196</v>
      </c>
      <c r="F96" s="4">
        <f t="shared" si="21"/>
        <v>85.464098073555135</v>
      </c>
      <c r="G96" s="4">
        <f t="shared" si="18"/>
        <v>91.902071563088469</v>
      </c>
      <c r="H96" s="4">
        <f t="shared" si="19"/>
        <v>88.727272727272847</v>
      </c>
      <c r="I96" s="4">
        <f t="shared" si="22"/>
        <v>91.902071563088469</v>
      </c>
      <c r="J96" s="4">
        <f t="shared" si="30"/>
        <v>20.739999999999966</v>
      </c>
      <c r="K96" s="4">
        <f t="shared" si="23"/>
        <v>21.959999697506294</v>
      </c>
      <c r="L96" s="4">
        <f t="shared" si="24"/>
        <v>21.959999697506294</v>
      </c>
      <c r="M96" s="4">
        <f t="shared" si="25"/>
        <v>6.421052631578954</v>
      </c>
      <c r="N96" s="4">
        <f t="shared" si="26"/>
        <v>70.63157894736851</v>
      </c>
      <c r="O96" s="4">
        <f t="shared" si="27"/>
        <v>21.959999697506294</v>
      </c>
      <c r="P96" s="4">
        <v>21.959999697506294</v>
      </c>
      <c r="Q96" s="4">
        <f t="shared" si="28"/>
        <v>5.1470588235294104</v>
      </c>
      <c r="R96" s="4">
        <f t="shared" si="20"/>
        <v>5.1470588235294104</v>
      </c>
      <c r="S96" s="4">
        <v>10.457142713098246</v>
      </c>
      <c r="T96" s="4">
        <v>10.457142713098243</v>
      </c>
    </row>
    <row r="97" spans="1:22">
      <c r="A97" s="8">
        <v>9.5</v>
      </c>
      <c r="B97" s="4">
        <v>24.5</v>
      </c>
      <c r="C97" s="4">
        <f t="shared" si="29"/>
        <v>46.421052631578867</v>
      </c>
      <c r="D97" s="4">
        <f t="shared" si="16"/>
        <v>85.814360770577906</v>
      </c>
      <c r="E97" s="4">
        <f t="shared" si="17"/>
        <v>87.500000000000057</v>
      </c>
      <c r="F97" s="4">
        <f t="shared" si="21"/>
        <v>85.814360770577906</v>
      </c>
      <c r="G97" s="4">
        <f t="shared" si="18"/>
        <v>92.278719397363417</v>
      </c>
      <c r="H97" s="4">
        <f t="shared" si="19"/>
        <v>89.090909090909207</v>
      </c>
      <c r="I97" s="4">
        <f t="shared" si="22"/>
        <v>92.278719397363417</v>
      </c>
      <c r="J97" s="4">
        <f t="shared" si="30"/>
        <v>20.824999999999967</v>
      </c>
      <c r="K97" s="4">
        <f t="shared" si="23"/>
        <v>22.049999694253671</v>
      </c>
      <c r="L97" s="4">
        <f t="shared" si="24"/>
        <v>22.049999694253671</v>
      </c>
      <c r="M97" s="4">
        <f t="shared" si="25"/>
        <v>6.4473684210526381</v>
      </c>
      <c r="N97" s="4">
        <f t="shared" si="26"/>
        <v>70.921052631579045</v>
      </c>
      <c r="O97" s="4">
        <f t="shared" si="27"/>
        <v>22.049999694253671</v>
      </c>
      <c r="P97" s="4">
        <v>22.049999694253671</v>
      </c>
      <c r="Q97" s="4">
        <f t="shared" si="28"/>
        <v>5.1680672268907557</v>
      </c>
      <c r="R97" s="4">
        <f t="shared" si="20"/>
        <v>5.1680672268907557</v>
      </c>
      <c r="S97" s="4">
        <v>10.49999985440652</v>
      </c>
      <c r="T97" s="4">
        <v>10.499999854406516</v>
      </c>
    </row>
    <row r="98" spans="1:22">
      <c r="A98" s="8">
        <v>9.6</v>
      </c>
      <c r="B98" s="4">
        <v>24.6</v>
      </c>
      <c r="C98" s="4">
        <f t="shared" si="29"/>
        <v>46.6105263157894</v>
      </c>
      <c r="D98" s="4">
        <f t="shared" si="16"/>
        <v>86.164623467600677</v>
      </c>
      <c r="E98" s="4">
        <f t="shared" si="17"/>
        <v>87.857142857142904</v>
      </c>
      <c r="F98" s="4">
        <f t="shared" si="21"/>
        <v>86.164623467600677</v>
      </c>
      <c r="G98" s="4">
        <f t="shared" si="18"/>
        <v>92.655367231638365</v>
      </c>
      <c r="H98" s="4">
        <f t="shared" si="19"/>
        <v>89.454545454545581</v>
      </c>
      <c r="I98" s="4">
        <f t="shared" si="22"/>
        <v>92.655367231638365</v>
      </c>
      <c r="J98" s="4">
        <f t="shared" si="30"/>
        <v>20.909999999999968</v>
      </c>
      <c r="K98" s="4">
        <f t="shared" si="23"/>
        <v>22.139999691001055</v>
      </c>
      <c r="L98" s="4">
        <f t="shared" si="24"/>
        <v>22.139999691001055</v>
      </c>
      <c r="M98" s="4">
        <f t="shared" si="25"/>
        <v>6.473684210526323</v>
      </c>
      <c r="N98" s="4">
        <f t="shared" si="26"/>
        <v>71.210526315789579</v>
      </c>
      <c r="O98" s="4">
        <f t="shared" si="27"/>
        <v>22.139999691001055</v>
      </c>
      <c r="P98" s="4">
        <v>22.139999691001055</v>
      </c>
      <c r="Q98" s="4">
        <f t="shared" si="28"/>
        <v>5.1890756302521002</v>
      </c>
      <c r="R98" s="4">
        <f t="shared" si="20"/>
        <v>5.1890756302521002</v>
      </c>
      <c r="S98" s="4">
        <v>10.542856995714798</v>
      </c>
      <c r="T98" s="4">
        <v>10.542856995714795</v>
      </c>
    </row>
    <row r="99" spans="1:22">
      <c r="A99" s="8">
        <v>9.6999999999999993</v>
      </c>
      <c r="B99" s="4">
        <v>24.7</v>
      </c>
      <c r="C99" s="4">
        <f t="shared" si="29"/>
        <v>46.799999999999919</v>
      </c>
      <c r="D99" s="4">
        <f t="shared" si="16"/>
        <v>86.514886164623448</v>
      </c>
      <c r="E99" s="4">
        <f t="shared" si="17"/>
        <v>88.214285714285751</v>
      </c>
      <c r="F99" s="4">
        <f t="shared" si="21"/>
        <v>86.514886164623448</v>
      </c>
      <c r="G99" s="4">
        <f t="shared" si="18"/>
        <v>93.032015065913313</v>
      </c>
      <c r="H99" s="4">
        <f t="shared" si="19"/>
        <v>89.818181818181941</v>
      </c>
      <c r="I99" s="4">
        <f t="shared" si="22"/>
        <v>93.032015065913313</v>
      </c>
      <c r="J99" s="4">
        <f t="shared" si="30"/>
        <v>20.994999999999969</v>
      </c>
      <c r="K99" s="4">
        <f t="shared" si="23"/>
        <v>22.229999687748442</v>
      </c>
      <c r="L99" s="4">
        <f t="shared" si="24"/>
        <v>22.229999687748442</v>
      </c>
      <c r="M99" s="4">
        <f t="shared" si="25"/>
        <v>6.5000000000000071</v>
      </c>
      <c r="N99" s="4">
        <f t="shared" si="26"/>
        <v>71.500000000000099</v>
      </c>
      <c r="O99" s="4">
        <f t="shared" si="27"/>
        <v>22.229999687748442</v>
      </c>
      <c r="P99" s="4">
        <v>22.229999687748442</v>
      </c>
      <c r="Q99" s="4">
        <f t="shared" si="28"/>
        <v>5.2100840336134455</v>
      </c>
      <c r="R99" s="4">
        <f t="shared" si="20"/>
        <v>5.2100840336134455</v>
      </c>
      <c r="S99" s="4">
        <v>10.58571413702308</v>
      </c>
      <c r="T99" s="4">
        <v>10.585714137023077</v>
      </c>
    </row>
    <row r="100" spans="1:22">
      <c r="A100" s="8">
        <v>9.8000000000000007</v>
      </c>
      <c r="B100" s="4">
        <v>24.8</v>
      </c>
      <c r="C100" s="4">
        <f t="shared" si="29"/>
        <v>46.989473684210452</v>
      </c>
      <c r="D100" s="4">
        <f t="shared" si="16"/>
        <v>86.865148861646205</v>
      </c>
      <c r="E100" s="4">
        <f t="shared" si="17"/>
        <v>88.571428571428612</v>
      </c>
      <c r="F100" s="4">
        <f t="shared" si="21"/>
        <v>86.865148861646205</v>
      </c>
      <c r="G100" s="4">
        <f t="shared" si="18"/>
        <v>93.408662900188276</v>
      </c>
      <c r="H100" s="4">
        <f t="shared" si="19"/>
        <v>90.181818181818315</v>
      </c>
      <c r="I100" s="4">
        <f t="shared" si="22"/>
        <v>93.408662900188276</v>
      </c>
      <c r="J100" s="4">
        <f t="shared" si="30"/>
        <v>21.079999999999966</v>
      </c>
      <c r="K100" s="4">
        <f t="shared" si="23"/>
        <v>22.319999684495819</v>
      </c>
      <c r="L100" s="4">
        <f t="shared" si="24"/>
        <v>22.319999684495819</v>
      </c>
      <c r="M100" s="4">
        <f t="shared" si="25"/>
        <v>6.5263157894736921</v>
      </c>
      <c r="N100" s="4">
        <f t="shared" si="26"/>
        <v>71.789473684210634</v>
      </c>
      <c r="O100" s="4">
        <f t="shared" si="27"/>
        <v>22.319999684495819</v>
      </c>
      <c r="P100" s="4">
        <v>22.319999684495819</v>
      </c>
      <c r="Q100" s="4">
        <f t="shared" si="28"/>
        <v>5.23109243697479</v>
      </c>
      <c r="R100" s="4">
        <f t="shared" si="20"/>
        <v>5.23109243697479</v>
      </c>
      <c r="S100" s="4">
        <v>10.628571278331357</v>
      </c>
      <c r="T100" s="4">
        <v>10.628571278331354</v>
      </c>
    </row>
    <row r="101" spans="1:22">
      <c r="A101" s="8">
        <v>9.9</v>
      </c>
      <c r="B101" s="4">
        <v>24.9</v>
      </c>
      <c r="C101" s="4">
        <f t="shared" si="29"/>
        <v>47.178947368420971</v>
      </c>
      <c r="D101" s="4">
        <f t="shared" si="16"/>
        <v>87.215411558668961</v>
      </c>
      <c r="E101" s="4">
        <f t="shared" si="17"/>
        <v>88.928571428571459</v>
      </c>
      <c r="F101" s="4">
        <f t="shared" si="21"/>
        <v>87.215411558668961</v>
      </c>
      <c r="G101" s="4">
        <f t="shared" si="18"/>
        <v>93.785310734463209</v>
      </c>
      <c r="H101" s="4">
        <f t="shared" si="19"/>
        <v>90.545454545454675</v>
      </c>
      <c r="I101" s="4">
        <f t="shared" si="22"/>
        <v>93.785310734463209</v>
      </c>
      <c r="J101" s="4">
        <f t="shared" si="30"/>
        <v>21.164999999999964</v>
      </c>
      <c r="K101" s="4">
        <f t="shared" si="23"/>
        <v>22.409999681243196</v>
      </c>
      <c r="L101" s="4">
        <f t="shared" si="24"/>
        <v>22.409999681243196</v>
      </c>
      <c r="M101" s="4">
        <f t="shared" si="25"/>
        <v>6.5526315789473752</v>
      </c>
      <c r="N101" s="4">
        <f t="shared" si="26"/>
        <v>72.078947368421154</v>
      </c>
      <c r="O101" s="4">
        <f t="shared" si="27"/>
        <v>22.409999681243196</v>
      </c>
      <c r="P101" s="4">
        <v>22.409999681243196</v>
      </c>
      <c r="Q101" s="4">
        <f t="shared" si="28"/>
        <v>4.7519007603041219</v>
      </c>
      <c r="R101" s="4">
        <f t="shared" si="20"/>
        <v>4.7519007603041219</v>
      </c>
      <c r="S101" s="4">
        <v>10.671428419639632</v>
      </c>
      <c r="T101" s="4">
        <v>10.671428419639629</v>
      </c>
    </row>
    <row r="102" spans="1:22">
      <c r="A102" s="8">
        <v>10</v>
      </c>
      <c r="B102" s="4">
        <f>25/42*FC!B4</f>
        <v>22.61904761904762</v>
      </c>
      <c r="C102" s="4">
        <f t="shared" si="29"/>
        <v>42.857142857142783</v>
      </c>
      <c r="D102" s="4">
        <f t="shared" si="16"/>
        <v>79.226086231340147</v>
      </c>
      <c r="E102" s="4">
        <f t="shared" si="17"/>
        <v>80.782312925170103</v>
      </c>
      <c r="F102" s="4">
        <f t="shared" si="21"/>
        <v>79.226086231340147</v>
      </c>
      <c r="G102" s="4">
        <f t="shared" si="18"/>
        <v>85.194152990763115</v>
      </c>
      <c r="H102" s="4">
        <f t="shared" si="19"/>
        <v>82.25108225108238</v>
      </c>
      <c r="I102" s="4">
        <f t="shared" si="22"/>
        <v>85.194152990763115</v>
      </c>
      <c r="J102" s="4">
        <f t="shared" si="30"/>
        <v>19.226190476190446</v>
      </c>
      <c r="K102" s="4">
        <f t="shared" si="23"/>
        <v>22.499999999999918</v>
      </c>
      <c r="L102" s="4">
        <f t="shared" si="24"/>
        <v>22.499999999999918</v>
      </c>
      <c r="M102" s="4">
        <f t="shared" si="25"/>
        <v>5.9523809523809588</v>
      </c>
      <c r="N102" s="4">
        <f t="shared" si="26"/>
        <v>65.476190476190567</v>
      </c>
      <c r="O102" s="4">
        <f t="shared" si="27"/>
        <v>22.499999999999918</v>
      </c>
      <c r="P102" s="4">
        <v>22.499999999999918</v>
      </c>
      <c r="Q102" s="4">
        <f t="shared" si="28"/>
        <v>5.2731092436974798</v>
      </c>
      <c r="R102" s="4">
        <f t="shared" si="20"/>
        <v>5.2731092436974798</v>
      </c>
      <c r="S102" s="4">
        <v>10.714285714285692</v>
      </c>
      <c r="T102" s="4">
        <v>10.714285714285689</v>
      </c>
      <c r="U102" s="4"/>
      <c r="V102" s="4"/>
    </row>
    <row r="103" spans="1:22">
      <c r="A103" s="8">
        <v>10.1</v>
      </c>
      <c r="B103" s="4">
        <v>25.1</v>
      </c>
      <c r="C103" s="4">
        <f t="shared" si="29"/>
        <v>47.557894736842023</v>
      </c>
      <c r="D103" s="4">
        <f t="shared" si="16"/>
        <v>87.915936952714503</v>
      </c>
      <c r="E103" s="4">
        <f t="shared" si="17"/>
        <v>89.642857142857181</v>
      </c>
      <c r="F103" s="4">
        <f t="shared" si="21"/>
        <v>87.915936952714503</v>
      </c>
      <c r="G103" s="4">
        <f t="shared" si="18"/>
        <v>94.538606403013134</v>
      </c>
      <c r="H103" s="4">
        <f t="shared" si="19"/>
        <v>91.272727272727423</v>
      </c>
      <c r="I103" s="4">
        <f t="shared" si="22"/>
        <v>94.538606403013134</v>
      </c>
      <c r="J103" s="4">
        <f t="shared" si="30"/>
        <v>21.334999999999965</v>
      </c>
      <c r="K103" s="4">
        <f t="shared" si="23"/>
        <v>22.589999928442275</v>
      </c>
      <c r="L103" s="4">
        <f t="shared" si="24"/>
        <v>22.589999928442275</v>
      </c>
      <c r="M103" s="4">
        <f t="shared" si="25"/>
        <v>6.6052631578947434</v>
      </c>
      <c r="N103" s="4">
        <f t="shared" si="26"/>
        <v>72.657894736842195</v>
      </c>
      <c r="O103" s="4">
        <f t="shared" si="27"/>
        <v>22.589999928442275</v>
      </c>
      <c r="P103" s="4">
        <v>22.589999928442275</v>
      </c>
      <c r="Q103" s="4">
        <f t="shared" si="28"/>
        <v>5.2941176470588243</v>
      </c>
      <c r="R103" s="4">
        <f t="shared" si="20"/>
        <v>5.2941176470588243</v>
      </c>
      <c r="S103" s="4">
        <v>10.757142823067767</v>
      </c>
      <c r="T103" s="4">
        <v>10.757142823067763</v>
      </c>
    </row>
    <row r="104" spans="1:22">
      <c r="A104" s="8">
        <v>10.199999999999999</v>
      </c>
      <c r="B104" s="4">
        <v>25.2</v>
      </c>
      <c r="C104" s="4">
        <f t="shared" si="29"/>
        <v>47.747368421052542</v>
      </c>
      <c r="D104" s="4">
        <f t="shared" si="16"/>
        <v>88.26619964973726</v>
      </c>
      <c r="E104" s="4">
        <f t="shared" si="17"/>
        <v>90.000000000000028</v>
      </c>
      <c r="F104" s="4">
        <f t="shared" si="21"/>
        <v>88.26619964973726</v>
      </c>
      <c r="G104" s="4">
        <f t="shared" si="18"/>
        <v>94.915254237288082</v>
      </c>
      <c r="H104" s="4">
        <f t="shared" si="19"/>
        <v>91.636363636363782</v>
      </c>
      <c r="I104" s="4">
        <f t="shared" si="22"/>
        <v>94.915254237288082</v>
      </c>
      <c r="J104" s="4">
        <f t="shared" si="30"/>
        <v>21.419999999999963</v>
      </c>
      <c r="K104" s="4">
        <f t="shared" si="23"/>
        <v>22.679999856884624</v>
      </c>
      <c r="L104" s="4">
        <f t="shared" si="24"/>
        <v>22.679999856884624</v>
      </c>
      <c r="M104" s="4">
        <f t="shared" si="25"/>
        <v>6.6315789473684266</v>
      </c>
      <c r="N104" s="4">
        <f t="shared" si="26"/>
        <v>72.947368421052715</v>
      </c>
      <c r="O104" s="4">
        <f t="shared" si="27"/>
        <v>22.679999856884624</v>
      </c>
      <c r="P104" s="4">
        <v>22.679999856884624</v>
      </c>
      <c r="Q104" s="4">
        <f t="shared" si="28"/>
        <v>5.3151260504201696</v>
      </c>
      <c r="R104" s="4">
        <f t="shared" si="20"/>
        <v>5.3151260504201696</v>
      </c>
      <c r="S104" s="4">
        <v>10.79999993184984</v>
      </c>
      <c r="T104" s="4">
        <v>10.799999931849836</v>
      </c>
    </row>
    <row r="105" spans="1:22">
      <c r="A105" s="8">
        <v>10.3</v>
      </c>
      <c r="B105" s="4">
        <v>25.3</v>
      </c>
      <c r="C105" s="4">
        <f t="shared" si="29"/>
        <v>47.936842105263068</v>
      </c>
      <c r="D105" s="4">
        <f t="shared" si="16"/>
        <v>88.616462346760031</v>
      </c>
      <c r="E105" s="4">
        <f t="shared" si="17"/>
        <v>90.357142857142904</v>
      </c>
      <c r="F105" s="4">
        <f t="shared" si="21"/>
        <v>88.616462346760031</v>
      </c>
      <c r="G105" s="4">
        <f t="shared" si="18"/>
        <v>95.29190207156303</v>
      </c>
      <c r="H105" s="4">
        <f t="shared" si="19"/>
        <v>92.000000000000156</v>
      </c>
      <c r="I105" s="4">
        <f t="shared" si="22"/>
        <v>95.29190207156303</v>
      </c>
      <c r="J105" s="4">
        <f t="shared" si="30"/>
        <v>21.504999999999963</v>
      </c>
      <c r="K105" s="4">
        <f t="shared" si="23"/>
        <v>22.769999785326981</v>
      </c>
      <c r="L105" s="4">
        <f t="shared" si="24"/>
        <v>22.769999785326981</v>
      </c>
      <c r="M105" s="4">
        <f t="shared" si="25"/>
        <v>6.6578947368421115</v>
      </c>
      <c r="N105" s="4">
        <f t="shared" si="26"/>
        <v>73.23684210526325</v>
      </c>
      <c r="O105" s="4">
        <f t="shared" si="27"/>
        <v>22.769999785326981</v>
      </c>
      <c r="P105" s="4">
        <v>22.769999785326981</v>
      </c>
      <c r="Q105" s="4">
        <f t="shared" si="28"/>
        <v>5.3361344537815141</v>
      </c>
      <c r="R105" s="4">
        <f t="shared" si="20"/>
        <v>5.3361344537815141</v>
      </c>
      <c r="S105" s="4">
        <v>10.842857040631916</v>
      </c>
      <c r="T105" s="4">
        <v>10.842857040631912</v>
      </c>
    </row>
    <row r="106" spans="1:22">
      <c r="A106" s="8">
        <v>10.4</v>
      </c>
      <c r="B106" s="4">
        <v>25.4</v>
      </c>
      <c r="C106" s="4">
        <f t="shared" si="29"/>
        <v>48.126315789473587</v>
      </c>
      <c r="D106" s="4">
        <f t="shared" si="16"/>
        <v>88.966725043782787</v>
      </c>
      <c r="E106" s="4">
        <f t="shared" si="17"/>
        <v>90.714285714285765</v>
      </c>
      <c r="F106" s="4">
        <f t="shared" si="21"/>
        <v>88.966725043782787</v>
      </c>
      <c r="G106" s="4">
        <f t="shared" si="18"/>
        <v>95.668549905837978</v>
      </c>
      <c r="H106" s="4">
        <f t="shared" si="19"/>
        <v>92.363636363636516</v>
      </c>
      <c r="I106" s="4">
        <f t="shared" si="22"/>
        <v>95.668549905837978</v>
      </c>
      <c r="J106" s="4">
        <f t="shared" si="30"/>
        <v>21.589999999999961</v>
      </c>
      <c r="K106" s="4">
        <f t="shared" si="23"/>
        <v>22.859999713769334</v>
      </c>
      <c r="L106" s="4">
        <f t="shared" si="24"/>
        <v>22.859999713769334</v>
      </c>
      <c r="M106" s="4">
        <f t="shared" si="25"/>
        <v>6.6842105263157956</v>
      </c>
      <c r="N106" s="4">
        <f t="shared" si="26"/>
        <v>73.52631578947377</v>
      </c>
      <c r="O106" s="4">
        <f t="shared" si="27"/>
        <v>22.859999713769334</v>
      </c>
      <c r="P106" s="4">
        <v>22.859999713769334</v>
      </c>
      <c r="Q106" s="4">
        <f t="shared" si="28"/>
        <v>5.3571428571428585</v>
      </c>
      <c r="R106" s="4">
        <f t="shared" si="20"/>
        <v>5.3571428571428585</v>
      </c>
      <c r="S106" s="4">
        <v>10.885714149413989</v>
      </c>
      <c r="T106" s="4">
        <v>10.885714149413985</v>
      </c>
    </row>
    <row r="107" spans="1:22">
      <c r="A107" s="8">
        <v>10.5</v>
      </c>
      <c r="B107" s="4">
        <v>25.5</v>
      </c>
      <c r="C107" s="4">
        <f t="shared" si="29"/>
        <v>48.315789473684113</v>
      </c>
      <c r="D107" s="4">
        <f t="shared" si="16"/>
        <v>89.316987740805558</v>
      </c>
      <c r="E107" s="4">
        <f t="shared" si="17"/>
        <v>91.07142857142864</v>
      </c>
      <c r="F107" s="4">
        <f t="shared" si="21"/>
        <v>89.316987740805558</v>
      </c>
      <c r="G107" s="4">
        <f t="shared" si="18"/>
        <v>96.04519774011294</v>
      </c>
      <c r="H107" s="4">
        <f t="shared" si="19"/>
        <v>92.727272727272876</v>
      </c>
      <c r="I107" s="4">
        <f t="shared" si="22"/>
        <v>96.04519774011294</v>
      </c>
      <c r="J107" s="4">
        <f t="shared" si="30"/>
        <v>21.674999999999962</v>
      </c>
      <c r="K107" s="4">
        <f t="shared" si="23"/>
        <v>22.949999642211687</v>
      </c>
      <c r="L107" s="4">
        <f t="shared" si="24"/>
        <v>22.949999642211687</v>
      </c>
      <c r="M107" s="4">
        <f t="shared" si="25"/>
        <v>6.7105263157894806</v>
      </c>
      <c r="N107" s="4">
        <f t="shared" si="26"/>
        <v>73.815789473684305</v>
      </c>
      <c r="O107" s="4">
        <f t="shared" si="27"/>
        <v>22.949999642211687</v>
      </c>
      <c r="P107" s="4">
        <v>22.949999642211687</v>
      </c>
      <c r="Q107" s="4">
        <f t="shared" si="28"/>
        <v>5.3781512605042039</v>
      </c>
      <c r="R107" s="4">
        <f t="shared" si="20"/>
        <v>5.3781512605042039</v>
      </c>
      <c r="S107" s="4">
        <v>10.928571258196062</v>
      </c>
      <c r="T107" s="4">
        <v>10.928571258196058</v>
      </c>
    </row>
    <row r="108" spans="1:22">
      <c r="A108" s="8">
        <v>10.6</v>
      </c>
      <c r="B108" s="4">
        <v>25.6</v>
      </c>
      <c r="C108" s="4">
        <f t="shared" si="29"/>
        <v>48.505263157894639</v>
      </c>
      <c r="D108" s="4">
        <f t="shared" si="16"/>
        <v>89.667250437828343</v>
      </c>
      <c r="E108" s="4">
        <f t="shared" si="17"/>
        <v>91.428571428571502</v>
      </c>
      <c r="F108" s="4">
        <f t="shared" si="21"/>
        <v>89.667250437828343</v>
      </c>
      <c r="G108" s="4">
        <f t="shared" si="18"/>
        <v>96.421845574387888</v>
      </c>
      <c r="H108" s="4">
        <f t="shared" si="19"/>
        <v>93.090909090909236</v>
      </c>
      <c r="I108" s="4">
        <f t="shared" si="22"/>
        <v>96.421845574387888</v>
      </c>
      <c r="J108" s="4">
        <f t="shared" si="30"/>
        <v>21.759999999999966</v>
      </c>
      <c r="K108" s="4">
        <f t="shared" si="23"/>
        <v>23.039999570654047</v>
      </c>
      <c r="L108" s="4">
        <f t="shared" si="24"/>
        <v>23.039999570654047</v>
      </c>
      <c r="M108" s="4">
        <f t="shared" si="25"/>
        <v>6.7368421052631655</v>
      </c>
      <c r="N108" s="4">
        <f t="shared" si="26"/>
        <v>74.105263157894839</v>
      </c>
      <c r="O108" s="4">
        <f t="shared" si="27"/>
        <v>23.039999570654047</v>
      </c>
      <c r="P108" s="4">
        <v>23.039999570654047</v>
      </c>
      <c r="Q108" s="4">
        <f t="shared" si="28"/>
        <v>5.3991596638655475</v>
      </c>
      <c r="R108" s="4">
        <f t="shared" si="20"/>
        <v>5.3991596638655475</v>
      </c>
      <c r="S108" s="4">
        <v>10.971428366978138</v>
      </c>
      <c r="T108" s="4">
        <v>10.971428366978135</v>
      </c>
    </row>
    <row r="109" spans="1:22">
      <c r="A109" s="8">
        <v>10.7</v>
      </c>
      <c r="B109" s="4">
        <v>25.7</v>
      </c>
      <c r="C109" s="4">
        <f t="shared" si="29"/>
        <v>48.694736842105158</v>
      </c>
      <c r="D109" s="4">
        <f t="shared" si="16"/>
        <v>90.0175131348511</v>
      </c>
      <c r="E109" s="4">
        <f t="shared" si="17"/>
        <v>91.785714285714363</v>
      </c>
      <c r="F109" s="4">
        <f t="shared" si="21"/>
        <v>90.0175131348511</v>
      </c>
      <c r="G109" s="4">
        <f t="shared" si="18"/>
        <v>96.798493408662821</v>
      </c>
      <c r="H109" s="4">
        <f t="shared" si="19"/>
        <v>93.454545454545595</v>
      </c>
      <c r="I109" s="4">
        <f t="shared" si="22"/>
        <v>96.798493408662821</v>
      </c>
      <c r="J109" s="4">
        <f t="shared" si="30"/>
        <v>21.844999999999963</v>
      </c>
      <c r="K109" s="4">
        <f t="shared" si="23"/>
        <v>23.129999499096403</v>
      </c>
      <c r="L109" s="4">
        <f t="shared" si="24"/>
        <v>23.129999499096403</v>
      </c>
      <c r="M109" s="4">
        <f t="shared" si="25"/>
        <v>6.7631578947368496</v>
      </c>
      <c r="N109" s="4">
        <f t="shared" si="26"/>
        <v>74.39473684210536</v>
      </c>
      <c r="O109" s="4">
        <f t="shared" si="27"/>
        <v>23.129999499096403</v>
      </c>
      <c r="P109" s="4">
        <v>23.129999499096403</v>
      </c>
      <c r="Q109" s="4">
        <f t="shared" si="28"/>
        <v>5.4201680672268919</v>
      </c>
      <c r="R109" s="4">
        <f t="shared" si="20"/>
        <v>5.4201680672268919</v>
      </c>
      <c r="S109" s="4">
        <v>11.014285475760213</v>
      </c>
      <c r="T109" s="4">
        <v>11.014285475760209</v>
      </c>
    </row>
    <row r="110" spans="1:22">
      <c r="A110" s="8">
        <v>10.8</v>
      </c>
      <c r="B110" s="4">
        <v>25.8</v>
      </c>
      <c r="C110" s="4">
        <f t="shared" si="29"/>
        <v>48.884210526315691</v>
      </c>
      <c r="D110" s="4">
        <f t="shared" si="16"/>
        <v>90.367775831873871</v>
      </c>
      <c r="E110" s="4">
        <f t="shared" si="17"/>
        <v>92.142857142857224</v>
      </c>
      <c r="F110" s="4">
        <f t="shared" si="21"/>
        <v>90.367775831873871</v>
      </c>
      <c r="G110" s="4">
        <f t="shared" si="18"/>
        <v>97.175141242937784</v>
      </c>
      <c r="H110" s="4">
        <f t="shared" si="19"/>
        <v>93.818181818181955</v>
      </c>
      <c r="I110" s="4">
        <f t="shared" si="22"/>
        <v>97.175141242937784</v>
      </c>
      <c r="J110" s="4">
        <f t="shared" si="30"/>
        <v>21.929999999999964</v>
      </c>
      <c r="K110" s="4">
        <f t="shared" si="23"/>
        <v>23.219999427538756</v>
      </c>
      <c r="L110" s="4">
        <f t="shared" si="24"/>
        <v>23.219999427538756</v>
      </c>
      <c r="M110" s="4">
        <f t="shared" si="25"/>
        <v>6.7894736842105345</v>
      </c>
      <c r="N110" s="4">
        <f t="shared" si="26"/>
        <v>74.684210526315894</v>
      </c>
      <c r="O110" s="4">
        <f t="shared" si="27"/>
        <v>23.219999427538756</v>
      </c>
      <c r="P110" s="4">
        <v>23.219999427538756</v>
      </c>
      <c r="Q110" s="4">
        <f t="shared" si="28"/>
        <v>5.4411764705882355</v>
      </c>
      <c r="R110" s="4">
        <f t="shared" si="20"/>
        <v>5.4411764705882355</v>
      </c>
      <c r="S110" s="4">
        <v>11.057142584542287</v>
      </c>
      <c r="T110" s="4">
        <v>11.057142584542284</v>
      </c>
    </row>
    <row r="111" spans="1:22">
      <c r="A111" s="8">
        <v>10.9</v>
      </c>
      <c r="B111" s="4">
        <v>25.9</v>
      </c>
      <c r="C111" s="4">
        <f t="shared" si="29"/>
        <v>49.07368421052621</v>
      </c>
      <c r="D111" s="4">
        <f t="shared" si="16"/>
        <v>90.718038528896628</v>
      </c>
      <c r="E111" s="4">
        <f t="shared" si="17"/>
        <v>92.500000000000071</v>
      </c>
      <c r="F111" s="4">
        <f t="shared" si="21"/>
        <v>90.718038528896628</v>
      </c>
      <c r="G111" s="4">
        <f t="shared" si="18"/>
        <v>97.551789077212732</v>
      </c>
      <c r="H111" s="4">
        <f t="shared" si="19"/>
        <v>94.181818181818301</v>
      </c>
      <c r="I111" s="4">
        <f t="shared" si="22"/>
        <v>97.551789077212732</v>
      </c>
      <c r="J111" s="4">
        <f t="shared" si="30"/>
        <v>22.014999999999961</v>
      </c>
      <c r="K111" s="4">
        <f t="shared" si="23"/>
        <v>23.309999355981116</v>
      </c>
      <c r="L111" s="4">
        <f t="shared" si="24"/>
        <v>23.309999355981116</v>
      </c>
      <c r="M111" s="4">
        <f t="shared" si="25"/>
        <v>6.8157894736842186</v>
      </c>
      <c r="N111" s="4">
        <f t="shared" si="26"/>
        <v>74.973684210526415</v>
      </c>
      <c r="O111" s="4">
        <f t="shared" si="27"/>
        <v>23.309999355981116</v>
      </c>
      <c r="P111" s="4">
        <v>23.309999355981116</v>
      </c>
      <c r="Q111" s="4">
        <f t="shared" si="28"/>
        <v>5.46218487394958</v>
      </c>
      <c r="R111" s="4">
        <f t="shared" si="20"/>
        <v>5.46218487394958</v>
      </c>
      <c r="S111" s="4">
        <v>11.099999693324364</v>
      </c>
      <c r="T111" s="4">
        <v>11.09999969332436</v>
      </c>
    </row>
    <row r="112" spans="1:22">
      <c r="A112" s="8">
        <v>11</v>
      </c>
      <c r="B112" s="4">
        <v>26</v>
      </c>
      <c r="C112" s="4">
        <f t="shared" si="29"/>
        <v>49.263157894736736</v>
      </c>
      <c r="D112" s="4">
        <f t="shared" si="16"/>
        <v>91.068301225919399</v>
      </c>
      <c r="E112" s="4">
        <f t="shared" si="17"/>
        <v>92.857142857142932</v>
      </c>
      <c r="F112" s="4">
        <f t="shared" si="21"/>
        <v>91.068301225919399</v>
      </c>
      <c r="G112" s="4">
        <f t="shared" si="18"/>
        <v>97.928436911487694</v>
      </c>
      <c r="H112" s="4">
        <f t="shared" si="19"/>
        <v>94.54545454545466</v>
      </c>
      <c r="I112" s="4">
        <f t="shared" si="22"/>
        <v>97.928436911487694</v>
      </c>
      <c r="J112" s="4">
        <f t="shared" si="30"/>
        <v>22.099999999999962</v>
      </c>
      <c r="K112" s="4">
        <f t="shared" si="23"/>
        <v>23.399999284423469</v>
      </c>
      <c r="L112" s="4">
        <f t="shared" si="24"/>
        <v>23.399999284423469</v>
      </c>
      <c r="M112" s="4">
        <f t="shared" si="25"/>
        <v>6.8421052631579027</v>
      </c>
      <c r="N112" s="4">
        <f t="shared" si="26"/>
        <v>75.263157894736949</v>
      </c>
      <c r="O112" s="4">
        <f t="shared" si="27"/>
        <v>23.399999284423469</v>
      </c>
      <c r="P112" s="4">
        <v>23.399999284423469</v>
      </c>
      <c r="Q112" s="4">
        <f t="shared" si="28"/>
        <v>5.4831932773109244</v>
      </c>
      <c r="R112" s="4">
        <f t="shared" si="20"/>
        <v>5.4831932773109244</v>
      </c>
      <c r="S112" s="4">
        <v>11.142856802106435</v>
      </c>
      <c r="T112" s="4">
        <v>11.142856802106431</v>
      </c>
    </row>
    <row r="113" spans="1:20">
      <c r="A113" s="8">
        <v>11.1</v>
      </c>
      <c r="B113" s="4">
        <v>26.1</v>
      </c>
      <c r="C113" s="4">
        <f t="shared" si="29"/>
        <v>49.452631578947262</v>
      </c>
      <c r="D113" s="4">
        <f t="shared" si="16"/>
        <v>91.418563922942184</v>
      </c>
      <c r="E113" s="4">
        <f t="shared" si="17"/>
        <v>93.214285714285793</v>
      </c>
      <c r="F113" s="4">
        <f t="shared" si="21"/>
        <v>91.418563922942184</v>
      </c>
      <c r="G113" s="4">
        <f t="shared" si="18"/>
        <v>98.305084745762656</v>
      </c>
      <c r="H113" s="4">
        <f t="shared" si="19"/>
        <v>94.909090909091034</v>
      </c>
      <c r="I113" s="4">
        <f t="shared" si="22"/>
        <v>98.305084745762656</v>
      </c>
      <c r="J113" s="4">
        <f t="shared" si="30"/>
        <v>22.184999999999967</v>
      </c>
      <c r="K113" s="4">
        <f t="shared" si="23"/>
        <v>23.489999212865822</v>
      </c>
      <c r="L113" s="4">
        <f t="shared" si="24"/>
        <v>23.489999212865822</v>
      </c>
      <c r="M113" s="4">
        <f t="shared" si="25"/>
        <v>6.8684210526315876</v>
      </c>
      <c r="N113" s="4">
        <f t="shared" si="26"/>
        <v>75.552631578947484</v>
      </c>
      <c r="O113" s="4">
        <f t="shared" si="27"/>
        <v>23.489999212865822</v>
      </c>
      <c r="P113" s="4">
        <v>23.489999212865822</v>
      </c>
      <c r="Q113" s="4">
        <f t="shared" si="28"/>
        <v>5.504201680672268</v>
      </c>
      <c r="R113" s="4">
        <f t="shared" si="20"/>
        <v>5.504201680672268</v>
      </c>
      <c r="S113" s="4">
        <v>11.185713910888509</v>
      </c>
      <c r="T113" s="4">
        <v>11.185713910888506</v>
      </c>
    </row>
    <row r="114" spans="1:20">
      <c r="A114" s="8">
        <v>11.2</v>
      </c>
      <c r="B114" s="4">
        <v>26.2</v>
      </c>
      <c r="C114" s="4">
        <f t="shared" si="29"/>
        <v>49.642105263157781</v>
      </c>
      <c r="D114" s="4">
        <f t="shared" si="16"/>
        <v>91.768826619964955</v>
      </c>
      <c r="E114" s="4">
        <f t="shared" si="17"/>
        <v>93.57142857142864</v>
      </c>
      <c r="F114" s="4">
        <f t="shared" si="21"/>
        <v>91.768826619964955</v>
      </c>
      <c r="G114" s="4">
        <f t="shared" si="18"/>
        <v>98.681732580037604</v>
      </c>
      <c r="H114" s="4">
        <f t="shared" si="19"/>
        <v>95.27272727272738</v>
      </c>
      <c r="I114" s="4">
        <f t="shared" si="22"/>
        <v>98.681732580037604</v>
      </c>
      <c r="J114" s="4">
        <f t="shared" si="30"/>
        <v>22.269999999999968</v>
      </c>
      <c r="K114" s="4">
        <f t="shared" si="23"/>
        <v>23.579999141308182</v>
      </c>
      <c r="L114" s="4">
        <f t="shared" si="24"/>
        <v>23.579999141308182</v>
      </c>
      <c r="M114" s="4">
        <f t="shared" si="25"/>
        <v>6.8947368421052717</v>
      </c>
      <c r="N114" s="4">
        <f t="shared" si="26"/>
        <v>75.842105263158004</v>
      </c>
      <c r="O114" s="4">
        <f t="shared" si="27"/>
        <v>23.579999141308182</v>
      </c>
      <c r="P114" s="4">
        <v>23.579999141308182</v>
      </c>
      <c r="Q114" s="4">
        <f t="shared" si="28"/>
        <v>5.5252100840336125</v>
      </c>
      <c r="R114" s="4">
        <f t="shared" si="20"/>
        <v>5.5252100840336125</v>
      </c>
      <c r="S114" s="4">
        <v>11.228571019670584</v>
      </c>
      <c r="T114" s="4">
        <v>11.22857101967058</v>
      </c>
    </row>
    <row r="115" spans="1:20">
      <c r="A115" s="8">
        <v>11.3</v>
      </c>
      <c r="B115" s="4">
        <v>26.3</v>
      </c>
      <c r="C115" s="4">
        <f t="shared" si="29"/>
        <v>49.831578947368307</v>
      </c>
      <c r="D115" s="4">
        <f t="shared" si="16"/>
        <v>92.11908931698774</v>
      </c>
      <c r="E115" s="4">
        <f t="shared" si="17"/>
        <v>93.928571428571502</v>
      </c>
      <c r="F115" s="4">
        <f t="shared" si="21"/>
        <v>92.11908931698774</v>
      </c>
      <c r="G115" s="4">
        <f t="shared" si="18"/>
        <v>99.058380414312566</v>
      </c>
      <c r="H115" s="4">
        <f t="shared" si="19"/>
        <v>95.636363636363754</v>
      </c>
      <c r="I115" s="4">
        <f t="shared" si="22"/>
        <v>99.058380414312566</v>
      </c>
      <c r="J115" s="4">
        <f t="shared" si="30"/>
        <v>22.354999999999976</v>
      </c>
      <c r="K115" s="4">
        <f t="shared" si="23"/>
        <v>23.669999069750531</v>
      </c>
      <c r="L115" s="4">
        <f t="shared" si="24"/>
        <v>23.669999069750531</v>
      </c>
      <c r="M115" s="4">
        <f t="shared" si="25"/>
        <v>6.9210526315789567</v>
      </c>
      <c r="N115" s="4">
        <f t="shared" si="26"/>
        <v>76.131578947368538</v>
      </c>
      <c r="O115" s="4">
        <f t="shared" si="27"/>
        <v>23.669999069750531</v>
      </c>
      <c r="P115" s="4">
        <v>23.669999069750531</v>
      </c>
      <c r="Q115" s="4">
        <f t="shared" si="28"/>
        <v>5.5462184873949569</v>
      </c>
      <c r="R115" s="4">
        <f t="shared" si="20"/>
        <v>5.5462184873949569</v>
      </c>
      <c r="S115" s="4">
        <v>11.271428128452655</v>
      </c>
      <c r="T115" s="4">
        <v>11.271428128452651</v>
      </c>
    </row>
    <row r="116" spans="1:20">
      <c r="A116" s="8">
        <v>11.4</v>
      </c>
      <c r="B116" s="4">
        <v>26.4</v>
      </c>
      <c r="C116" s="4">
        <f t="shared" si="29"/>
        <v>50.021052631578826</v>
      </c>
      <c r="D116" s="4">
        <f t="shared" si="16"/>
        <v>92.469352014010497</v>
      </c>
      <c r="E116" s="4">
        <f t="shared" si="17"/>
        <v>94.285714285714349</v>
      </c>
      <c r="F116" s="4">
        <f t="shared" si="21"/>
        <v>92.469352014010497</v>
      </c>
      <c r="G116" s="4">
        <f t="shared" si="18"/>
        <v>99.4350282485875</v>
      </c>
      <c r="H116" s="4">
        <f t="shared" si="19"/>
        <v>96.000000000000114</v>
      </c>
      <c r="I116" s="4">
        <f t="shared" si="22"/>
        <v>99.4350282485875</v>
      </c>
      <c r="J116" s="4">
        <f t="shared" si="30"/>
        <v>22.439999999999973</v>
      </c>
      <c r="K116" s="4">
        <f t="shared" si="23"/>
        <v>23.759998998192884</v>
      </c>
      <c r="L116" s="4">
        <f t="shared" si="24"/>
        <v>23.759998998192884</v>
      </c>
      <c r="M116" s="4">
        <f t="shared" si="25"/>
        <v>6.9473684210526407</v>
      </c>
      <c r="N116" s="4">
        <f t="shared" si="26"/>
        <v>76.421052631579059</v>
      </c>
      <c r="O116" s="4">
        <f t="shared" si="27"/>
        <v>23.759998998192884</v>
      </c>
      <c r="P116" s="4">
        <v>23.759998998192884</v>
      </c>
      <c r="Q116" s="4">
        <f t="shared" si="28"/>
        <v>5.5672268907563023</v>
      </c>
      <c r="R116" s="4">
        <f t="shared" si="20"/>
        <v>5.5672268907563023</v>
      </c>
      <c r="S116" s="4">
        <v>11.314285237234726</v>
      </c>
      <c r="T116" s="4">
        <v>11.314285237234722</v>
      </c>
    </row>
    <row r="117" spans="1:20">
      <c r="A117" s="8">
        <v>11.5</v>
      </c>
      <c r="B117" s="4">
        <v>26.5</v>
      </c>
      <c r="C117" s="4">
        <f t="shared" si="29"/>
        <v>50.210526315789359</v>
      </c>
      <c r="D117" s="4">
        <f t="shared" si="16"/>
        <v>92.819614711033267</v>
      </c>
      <c r="E117" s="4">
        <f t="shared" si="17"/>
        <v>94.64285714285721</v>
      </c>
      <c r="F117" s="4">
        <f t="shared" si="21"/>
        <v>92.819614711033267</v>
      </c>
      <c r="G117" s="4">
        <f t="shared" si="18"/>
        <v>99.811676082862462</v>
      </c>
      <c r="H117" s="4">
        <f t="shared" si="19"/>
        <v>96.363636363636488</v>
      </c>
      <c r="I117" s="4">
        <f t="shared" si="22"/>
        <v>99.811676082862462</v>
      </c>
      <c r="J117" s="4">
        <f t="shared" si="30"/>
        <v>22.524999999999977</v>
      </c>
      <c r="K117" s="4">
        <f t="shared" si="23"/>
        <v>23.849998926635237</v>
      </c>
      <c r="L117" s="4">
        <f t="shared" si="24"/>
        <v>23.849998926635237</v>
      </c>
      <c r="M117" s="4">
        <f t="shared" si="25"/>
        <v>6.9736842105263248</v>
      </c>
      <c r="N117" s="4">
        <f t="shared" si="26"/>
        <v>76.710526315789593</v>
      </c>
      <c r="O117" s="4">
        <f t="shared" si="27"/>
        <v>23.849998926635237</v>
      </c>
      <c r="P117" s="4">
        <v>23.849998926635237</v>
      </c>
      <c r="Q117" s="4">
        <f t="shared" si="28"/>
        <v>5.5882352941176467</v>
      </c>
      <c r="R117" s="4">
        <f t="shared" si="20"/>
        <v>5.5882352941176467</v>
      </c>
      <c r="S117" s="4">
        <v>11.357142346016799</v>
      </c>
      <c r="T117" s="4">
        <v>11.357142346016795</v>
      </c>
    </row>
    <row r="118" spans="1:20">
      <c r="A118" s="8">
        <v>11.6</v>
      </c>
      <c r="B118" s="4">
        <v>26.6</v>
      </c>
      <c r="C118" s="4">
        <f t="shared" si="29"/>
        <v>50.399999999999885</v>
      </c>
      <c r="D118" s="4">
        <f t="shared" si="16"/>
        <v>93.169877408056038</v>
      </c>
      <c r="E118" s="4">
        <f t="shared" si="17"/>
        <v>95.000000000000071</v>
      </c>
      <c r="F118" s="4">
        <f t="shared" si="21"/>
        <v>93.169877408056038</v>
      </c>
      <c r="G118" s="4">
        <f t="shared" si="18"/>
        <v>100.18832391713742</v>
      </c>
      <c r="H118" s="4">
        <f t="shared" si="19"/>
        <v>96.727272727272862</v>
      </c>
      <c r="I118" s="4">
        <f t="shared" si="22"/>
        <v>100.18832391713742</v>
      </c>
      <c r="J118" s="4">
        <f t="shared" si="30"/>
        <v>22.609999999999978</v>
      </c>
      <c r="K118" s="4">
        <f t="shared" si="23"/>
        <v>23.939998855077597</v>
      </c>
      <c r="L118" s="4">
        <f t="shared" si="24"/>
        <v>23.939998855077597</v>
      </c>
      <c r="M118" s="4">
        <f t="shared" si="25"/>
        <v>7.0000000000000098</v>
      </c>
      <c r="N118" s="4">
        <f t="shared" si="26"/>
        <v>77.000000000000114</v>
      </c>
      <c r="O118" s="4">
        <f t="shared" si="27"/>
        <v>23.939998855077597</v>
      </c>
      <c r="P118" s="4">
        <v>23.939998855077597</v>
      </c>
      <c r="Q118" s="4">
        <f t="shared" si="28"/>
        <v>5.6092436974789903</v>
      </c>
      <c r="R118" s="4">
        <f t="shared" si="20"/>
        <v>5.6092436974789903</v>
      </c>
      <c r="S118" s="4">
        <v>11.399999454798877</v>
      </c>
      <c r="T118" s="4">
        <v>11.399999454798872</v>
      </c>
    </row>
    <row r="119" spans="1:20">
      <c r="A119" s="8">
        <v>11.7</v>
      </c>
      <c r="B119" s="4">
        <v>26.7</v>
      </c>
      <c r="C119" s="4">
        <f t="shared" si="29"/>
        <v>50.589473684210404</v>
      </c>
      <c r="D119" s="4">
        <f t="shared" si="16"/>
        <v>93.520140105078795</v>
      </c>
      <c r="E119" s="4">
        <f t="shared" si="17"/>
        <v>95.357142857142918</v>
      </c>
      <c r="F119" s="4">
        <f t="shared" si="21"/>
        <v>93.520140105078795</v>
      </c>
      <c r="G119" s="4">
        <f t="shared" si="18"/>
        <v>100.56497175141237</v>
      </c>
      <c r="H119" s="4">
        <f t="shared" si="19"/>
        <v>97.090909090909221</v>
      </c>
      <c r="I119" s="4">
        <f t="shared" si="22"/>
        <v>100.56497175141237</v>
      </c>
      <c r="J119" s="4">
        <f t="shared" si="30"/>
        <v>22.694999999999972</v>
      </c>
      <c r="K119" s="4">
        <f t="shared" si="23"/>
        <v>24.029998783519964</v>
      </c>
      <c r="L119" s="4">
        <f t="shared" si="24"/>
        <v>24.029998783519964</v>
      </c>
      <c r="M119" s="4">
        <f t="shared" si="25"/>
        <v>7.0263157894736938</v>
      </c>
      <c r="N119" s="4">
        <f t="shared" si="26"/>
        <v>77.289473684210634</v>
      </c>
      <c r="O119" s="4">
        <f t="shared" si="27"/>
        <v>24.029998783519964</v>
      </c>
      <c r="P119" s="4">
        <v>24.029998783519964</v>
      </c>
      <c r="Q119" s="4">
        <f t="shared" si="28"/>
        <v>5.6302521008403357</v>
      </c>
      <c r="R119" s="4">
        <f t="shared" si="20"/>
        <v>5.6302521008403357</v>
      </c>
      <c r="S119" s="4">
        <v>11.442856563580955</v>
      </c>
      <c r="T119" s="4">
        <v>11.44285656358095</v>
      </c>
    </row>
    <row r="120" spans="1:20">
      <c r="A120" s="8">
        <v>11.8</v>
      </c>
      <c r="B120" s="4">
        <v>26.8</v>
      </c>
      <c r="C120" s="4">
        <f t="shared" si="29"/>
        <v>50.77894736842093</v>
      </c>
      <c r="D120" s="4">
        <f t="shared" si="16"/>
        <v>93.870402802101566</v>
      </c>
      <c r="E120" s="4">
        <f t="shared" si="17"/>
        <v>95.714285714285779</v>
      </c>
      <c r="F120" s="4">
        <f t="shared" si="21"/>
        <v>93.870402802101566</v>
      </c>
      <c r="G120" s="4">
        <f t="shared" si="18"/>
        <v>100.94161958568733</v>
      </c>
      <c r="H120" s="4">
        <f t="shared" si="19"/>
        <v>97.454545454545595</v>
      </c>
      <c r="I120" s="4">
        <f t="shared" si="22"/>
        <v>100.94161958568733</v>
      </c>
      <c r="J120" s="4">
        <f t="shared" si="30"/>
        <v>22.779999999999973</v>
      </c>
      <c r="K120" s="4">
        <f t="shared" si="23"/>
        <v>24.119998711962317</v>
      </c>
      <c r="L120" s="4">
        <f t="shared" si="24"/>
        <v>24.119998711962317</v>
      </c>
      <c r="M120" s="4">
        <f t="shared" si="25"/>
        <v>7.0526315789473788</v>
      </c>
      <c r="N120" s="4">
        <f t="shared" si="26"/>
        <v>77.578947368421169</v>
      </c>
      <c r="O120" s="4">
        <f t="shared" si="27"/>
        <v>24.119998711962317</v>
      </c>
      <c r="P120" s="4">
        <v>24.119998711962317</v>
      </c>
      <c r="Q120" s="4">
        <f t="shared" si="28"/>
        <v>5.6512605042016801</v>
      </c>
      <c r="R120" s="4">
        <f t="shared" si="20"/>
        <v>5.6512605042016801</v>
      </c>
      <c r="S120" s="4">
        <v>11.485713672363028</v>
      </c>
      <c r="T120" s="4">
        <v>11.485713672363021</v>
      </c>
    </row>
    <row r="121" spans="1:20">
      <c r="A121" s="8">
        <v>11.9</v>
      </c>
      <c r="B121" s="4">
        <v>26.9</v>
      </c>
      <c r="C121" s="4">
        <f t="shared" si="29"/>
        <v>50.968421052631449</v>
      </c>
      <c r="D121" s="4">
        <f t="shared" si="16"/>
        <v>94.220665499124323</v>
      </c>
      <c r="E121" s="4">
        <f t="shared" si="17"/>
        <v>96.071428571428626</v>
      </c>
      <c r="F121" s="4">
        <f t="shared" si="21"/>
        <v>94.220665499124323</v>
      </c>
      <c r="G121" s="4">
        <f t="shared" si="18"/>
        <v>101.31826741996227</v>
      </c>
      <c r="H121" s="4">
        <f t="shared" si="19"/>
        <v>97.818181818181955</v>
      </c>
      <c r="I121" s="4">
        <f t="shared" si="22"/>
        <v>101.31826741996227</v>
      </c>
      <c r="J121" s="4">
        <f t="shared" si="30"/>
        <v>22.86499999999997</v>
      </c>
      <c r="K121" s="4">
        <f t="shared" si="23"/>
        <v>24.209998640404674</v>
      </c>
      <c r="L121" s="4">
        <f t="shared" si="24"/>
        <v>24.209998640404674</v>
      </c>
      <c r="M121" s="4">
        <f t="shared" si="25"/>
        <v>7.0789473684210629</v>
      </c>
      <c r="N121" s="4">
        <f t="shared" si="26"/>
        <v>77.868421052631703</v>
      </c>
      <c r="O121" s="4">
        <f t="shared" si="27"/>
        <v>24.209998640404674</v>
      </c>
      <c r="P121" s="4">
        <v>24.209998640404674</v>
      </c>
      <c r="Q121" s="4">
        <f t="shared" si="28"/>
        <v>5.6722689075630255</v>
      </c>
      <c r="R121" s="4">
        <f t="shared" si="20"/>
        <v>5.6722689075630255</v>
      </c>
      <c r="S121" s="4">
        <v>11.528570781145103</v>
      </c>
      <c r="T121" s="4">
        <v>11.528570781145095</v>
      </c>
    </row>
    <row r="122" spans="1:20">
      <c r="A122" s="8">
        <v>12</v>
      </c>
      <c r="B122" s="4">
        <v>27</v>
      </c>
      <c r="C122" s="4">
        <f t="shared" si="29"/>
        <v>51.157894736841975</v>
      </c>
      <c r="D122" s="4">
        <f t="shared" si="16"/>
        <v>94.570928196147094</v>
      </c>
      <c r="E122" s="4">
        <f t="shared" si="17"/>
        <v>96.428571428571487</v>
      </c>
      <c r="F122" s="4">
        <f t="shared" si="21"/>
        <v>94.570928196147094</v>
      </c>
      <c r="G122" s="4">
        <f t="shared" si="18"/>
        <v>101.69491525423722</v>
      </c>
      <c r="H122" s="4">
        <f t="shared" si="19"/>
        <v>98.181818181818315</v>
      </c>
      <c r="I122" s="4">
        <f t="shared" si="22"/>
        <v>101.69491525423722</v>
      </c>
      <c r="J122" s="4">
        <f t="shared" si="30"/>
        <v>22.949999999999974</v>
      </c>
      <c r="K122" s="4">
        <f t="shared" si="23"/>
        <v>24.299998568847037</v>
      </c>
      <c r="L122" s="4">
        <f t="shared" si="24"/>
        <v>24.299998568847037</v>
      </c>
      <c r="M122" s="4">
        <f t="shared" si="25"/>
        <v>7.1052631578947478</v>
      </c>
      <c r="N122" s="4">
        <f t="shared" si="26"/>
        <v>78.157894736842238</v>
      </c>
      <c r="O122" s="4">
        <f t="shared" si="27"/>
        <v>24.299998568847037</v>
      </c>
      <c r="P122" s="4">
        <v>24.299998568847037</v>
      </c>
      <c r="Q122" s="4">
        <f t="shared" si="28"/>
        <v>5.6932773109243708</v>
      </c>
      <c r="R122" s="4">
        <f t="shared" si="20"/>
        <v>5.6932773109243708</v>
      </c>
      <c r="S122" s="4">
        <v>11.571427889927179</v>
      </c>
      <c r="T122" s="4">
        <v>11.57142788992717</v>
      </c>
    </row>
    <row r="123" spans="1:20">
      <c r="A123" s="8">
        <v>12.1</v>
      </c>
      <c r="B123" s="4">
        <v>27.1</v>
      </c>
      <c r="C123" s="4">
        <f t="shared" si="29"/>
        <v>51.347368421052501</v>
      </c>
      <c r="D123" s="4">
        <f t="shared" si="16"/>
        <v>94.921190893169864</v>
      </c>
      <c r="E123" s="4">
        <f t="shared" si="17"/>
        <v>96.785714285714363</v>
      </c>
      <c r="F123" s="4">
        <f t="shared" si="21"/>
        <v>94.921190893169864</v>
      </c>
      <c r="G123" s="4">
        <f t="shared" si="18"/>
        <v>102.07156308851218</v>
      </c>
      <c r="H123" s="4">
        <f t="shared" si="19"/>
        <v>98.545454545454689</v>
      </c>
      <c r="I123" s="4">
        <f t="shared" si="22"/>
        <v>102.07156308851218</v>
      </c>
      <c r="J123" s="4">
        <f t="shared" si="30"/>
        <v>23.034999999999975</v>
      </c>
      <c r="K123" s="4">
        <f t="shared" si="23"/>
        <v>24.389998497289398</v>
      </c>
      <c r="L123" s="4">
        <f t="shared" si="24"/>
        <v>24.389998497289398</v>
      </c>
      <c r="M123" s="4">
        <f t="shared" si="25"/>
        <v>7.1315789473684328</v>
      </c>
      <c r="N123" s="4">
        <f t="shared" si="26"/>
        <v>78.447368421052772</v>
      </c>
      <c r="O123" s="4">
        <f t="shared" si="27"/>
        <v>24.389998497289398</v>
      </c>
      <c r="P123" s="4">
        <v>24.389998497289398</v>
      </c>
      <c r="Q123" s="4">
        <f t="shared" si="28"/>
        <v>5.7142857142857153</v>
      </c>
      <c r="R123" s="4">
        <f t="shared" si="20"/>
        <v>5.7142857142857153</v>
      </c>
      <c r="S123" s="4">
        <v>11.614284998709254</v>
      </c>
      <c r="T123" s="4">
        <v>11.614284998709245</v>
      </c>
    </row>
    <row r="124" spans="1:20">
      <c r="A124" s="8">
        <v>12.2</v>
      </c>
      <c r="B124" s="4">
        <v>27.2</v>
      </c>
      <c r="C124" s="4">
        <f t="shared" si="29"/>
        <v>51.536842105263027</v>
      </c>
      <c r="D124" s="4">
        <f t="shared" si="16"/>
        <v>95.271453590192621</v>
      </c>
      <c r="E124" s="4">
        <f t="shared" si="17"/>
        <v>97.14285714285721</v>
      </c>
      <c r="F124" s="4">
        <f t="shared" si="21"/>
        <v>95.271453590192621</v>
      </c>
      <c r="G124" s="4">
        <f t="shared" si="18"/>
        <v>102.44821092278713</v>
      </c>
      <c r="H124" s="4">
        <f t="shared" si="19"/>
        <v>98.909090909091034</v>
      </c>
      <c r="I124" s="4">
        <f t="shared" si="22"/>
        <v>102.44821092278713</v>
      </c>
      <c r="J124" s="4">
        <f t="shared" si="30"/>
        <v>23.119999999999976</v>
      </c>
      <c r="K124" s="4">
        <f t="shared" si="23"/>
        <v>24.479998425731754</v>
      </c>
      <c r="L124" s="4">
        <f t="shared" si="24"/>
        <v>24.479998425731754</v>
      </c>
      <c r="M124" s="4">
        <f t="shared" si="25"/>
        <v>7.157894736842116</v>
      </c>
      <c r="N124" s="4">
        <f t="shared" si="26"/>
        <v>78.736842105263293</v>
      </c>
      <c r="O124" s="4">
        <f t="shared" si="27"/>
        <v>24.479998425731754</v>
      </c>
      <c r="P124" s="4">
        <v>24.479998425731754</v>
      </c>
      <c r="Q124" s="4">
        <f t="shared" si="28"/>
        <v>5.7352941176470598</v>
      </c>
      <c r="R124" s="4">
        <f t="shared" si="20"/>
        <v>5.7352941176470598</v>
      </c>
      <c r="S124" s="4">
        <v>11.657142107491328</v>
      </c>
      <c r="T124" s="4">
        <v>11.657142107491321</v>
      </c>
    </row>
    <row r="125" spans="1:20">
      <c r="A125" s="8">
        <v>12.3</v>
      </c>
      <c r="B125" s="4">
        <v>27.3</v>
      </c>
      <c r="C125" s="4">
        <f t="shared" si="29"/>
        <v>51.726315789473553</v>
      </c>
      <c r="D125" s="4">
        <f t="shared" si="16"/>
        <v>95.621716287215392</v>
      </c>
      <c r="E125" s="4">
        <f t="shared" si="17"/>
        <v>97.500000000000071</v>
      </c>
      <c r="F125" s="4">
        <f t="shared" si="21"/>
        <v>95.621716287215392</v>
      </c>
      <c r="G125" s="4">
        <f t="shared" si="18"/>
        <v>102.82485875706207</v>
      </c>
      <c r="H125" s="4">
        <f t="shared" si="19"/>
        <v>99.272727272727394</v>
      </c>
      <c r="I125" s="4">
        <f t="shared" si="22"/>
        <v>102.82485875706207</v>
      </c>
      <c r="J125" s="4">
        <f t="shared" si="30"/>
        <v>23.204999999999977</v>
      </c>
      <c r="K125" s="4">
        <f t="shared" si="23"/>
        <v>24.56999835417411</v>
      </c>
      <c r="L125" s="4">
        <f t="shared" si="24"/>
        <v>24.56999835417411</v>
      </c>
      <c r="M125" s="4">
        <f t="shared" si="25"/>
        <v>7.1842105263158009</v>
      </c>
      <c r="N125" s="4">
        <f t="shared" si="26"/>
        <v>79.026315789473827</v>
      </c>
      <c r="O125" s="4">
        <f t="shared" si="27"/>
        <v>24.56999835417411</v>
      </c>
      <c r="P125" s="4">
        <v>24.56999835417411</v>
      </c>
      <c r="Q125" s="4">
        <f t="shared" si="28"/>
        <v>5.7563025210084033</v>
      </c>
      <c r="R125" s="4">
        <f t="shared" si="20"/>
        <v>5.7563025210084033</v>
      </c>
      <c r="S125" s="4">
        <v>11.699999216273403</v>
      </c>
      <c r="T125" s="4">
        <v>11.699999216273396</v>
      </c>
    </row>
    <row r="126" spans="1:20">
      <c r="A126" s="8">
        <v>12.4</v>
      </c>
      <c r="B126" s="4">
        <v>27.4</v>
      </c>
      <c r="C126" s="4">
        <f t="shared" si="29"/>
        <v>51.915789473684072</v>
      </c>
      <c r="D126" s="4">
        <f t="shared" si="16"/>
        <v>95.971978984238149</v>
      </c>
      <c r="E126" s="4">
        <f t="shared" si="17"/>
        <v>97.857142857142918</v>
      </c>
      <c r="F126" s="4">
        <f t="shared" si="21"/>
        <v>95.971978984238149</v>
      </c>
      <c r="G126" s="4">
        <f t="shared" si="18"/>
        <v>103.20150659133702</v>
      </c>
      <c r="H126" s="4">
        <f t="shared" si="19"/>
        <v>99.636363636363754</v>
      </c>
      <c r="I126" s="4">
        <f t="shared" si="22"/>
        <v>103.20150659133702</v>
      </c>
      <c r="J126" s="4">
        <f t="shared" si="30"/>
        <v>23.289999999999978</v>
      </c>
      <c r="K126" s="4">
        <f t="shared" si="23"/>
        <v>24.659998282616463</v>
      </c>
      <c r="L126" s="4">
        <f t="shared" si="24"/>
        <v>24.659998282616463</v>
      </c>
      <c r="M126" s="4">
        <f t="shared" si="25"/>
        <v>7.210526315789485</v>
      </c>
      <c r="N126" s="4">
        <f t="shared" si="26"/>
        <v>79.315789473684347</v>
      </c>
      <c r="O126" s="4">
        <f t="shared" si="27"/>
        <v>24.659998282616463</v>
      </c>
      <c r="P126" s="4">
        <v>24.659998282616463</v>
      </c>
      <c r="Q126" s="4">
        <f t="shared" si="28"/>
        <v>5.7773109243697478</v>
      </c>
      <c r="R126" s="4">
        <f t="shared" si="20"/>
        <v>5.7773109243697478</v>
      </c>
      <c r="S126" s="4">
        <v>11.742856325055476</v>
      </c>
      <c r="T126" s="4">
        <v>11.742856325055469</v>
      </c>
    </row>
    <row r="127" spans="1:20">
      <c r="A127" s="8">
        <v>12.5</v>
      </c>
      <c r="B127" s="4">
        <v>27.5</v>
      </c>
      <c r="C127" s="4">
        <f t="shared" si="29"/>
        <v>52.105263157894598</v>
      </c>
      <c r="D127" s="4">
        <f t="shared" si="16"/>
        <v>96.32224168126092</v>
      </c>
      <c r="E127" s="4">
        <f t="shared" si="17"/>
        <v>98.214285714285779</v>
      </c>
      <c r="F127" s="4">
        <f t="shared" si="21"/>
        <v>96.32224168126092</v>
      </c>
      <c r="G127" s="4">
        <f t="shared" si="18"/>
        <v>103.57815442561198</v>
      </c>
      <c r="H127" s="4">
        <f t="shared" si="19"/>
        <v>100.00000000000013</v>
      </c>
      <c r="I127" s="4">
        <f t="shared" si="22"/>
        <v>103.57815442561198</v>
      </c>
      <c r="J127" s="4">
        <f t="shared" si="30"/>
        <v>23.374999999999979</v>
      </c>
      <c r="K127" s="4">
        <f t="shared" si="23"/>
        <v>24.749998211058816</v>
      </c>
      <c r="L127" s="4">
        <f t="shared" si="24"/>
        <v>24.749998211058816</v>
      </c>
      <c r="M127" s="4">
        <f t="shared" si="25"/>
        <v>7.2368421052631691</v>
      </c>
      <c r="N127" s="4">
        <f t="shared" si="26"/>
        <v>79.605263157894882</v>
      </c>
      <c r="O127" s="4">
        <f t="shared" si="27"/>
        <v>24.749998211058816</v>
      </c>
      <c r="P127" s="4">
        <v>24.749998211058816</v>
      </c>
      <c r="Q127" s="4">
        <f t="shared" si="28"/>
        <v>5.7983193277310923</v>
      </c>
      <c r="R127" s="4">
        <f t="shared" si="20"/>
        <v>5.7983193277310923</v>
      </c>
      <c r="S127" s="4">
        <v>11.785713433837548</v>
      </c>
      <c r="T127" s="4">
        <v>11.785713433837541</v>
      </c>
    </row>
    <row r="128" spans="1:20">
      <c r="A128" s="8">
        <v>12.6</v>
      </c>
      <c r="B128" s="4">
        <v>27.6</v>
      </c>
      <c r="C128" s="4">
        <f t="shared" si="29"/>
        <v>52.294736842105124</v>
      </c>
      <c r="D128" s="4">
        <f t="shared" si="16"/>
        <v>96.672504378283691</v>
      </c>
      <c r="E128" s="4">
        <f t="shared" si="17"/>
        <v>98.57142857142864</v>
      </c>
      <c r="F128" s="4">
        <f t="shared" si="21"/>
        <v>96.672504378283691</v>
      </c>
      <c r="G128" s="4">
        <f t="shared" si="18"/>
        <v>103.95480225988693</v>
      </c>
      <c r="H128" s="4">
        <f t="shared" si="19"/>
        <v>100.36363636363649</v>
      </c>
      <c r="I128" s="4">
        <f t="shared" si="22"/>
        <v>103.95480225988693</v>
      </c>
      <c r="J128" s="4">
        <f t="shared" si="30"/>
        <v>23.45999999999998</v>
      </c>
      <c r="K128" s="4">
        <f t="shared" si="23"/>
        <v>24.839998139501173</v>
      </c>
      <c r="L128" s="4">
        <f t="shared" si="24"/>
        <v>24.839998139501173</v>
      </c>
      <c r="M128" s="4">
        <f t="shared" si="25"/>
        <v>7.2631578947368531</v>
      </c>
      <c r="N128" s="4">
        <f t="shared" si="26"/>
        <v>79.894736842105402</v>
      </c>
      <c r="O128" s="4">
        <f t="shared" si="27"/>
        <v>24.839998139501173</v>
      </c>
      <c r="P128" s="4">
        <v>24.839998139501173</v>
      </c>
      <c r="Q128" s="4">
        <f t="shared" si="28"/>
        <v>5.8193277310924154</v>
      </c>
      <c r="R128" s="4">
        <f t="shared" si="20"/>
        <v>5.8193277310924154</v>
      </c>
      <c r="S128" s="4">
        <v>11.828570542619623</v>
      </c>
      <c r="T128" s="4">
        <v>11.828570542619616</v>
      </c>
    </row>
    <row r="129" spans="1:20">
      <c r="A129" s="8">
        <v>12.7</v>
      </c>
      <c r="B129" s="4">
        <v>27.6999999999999</v>
      </c>
      <c r="C129" s="4">
        <f t="shared" si="29"/>
        <v>52.484210526315458</v>
      </c>
      <c r="D129" s="4">
        <f t="shared" si="16"/>
        <v>97.022767075306106</v>
      </c>
      <c r="E129" s="4">
        <f t="shared" si="17"/>
        <v>98.928571428571132</v>
      </c>
      <c r="F129" s="4">
        <f t="shared" si="21"/>
        <v>97.022767075306106</v>
      </c>
      <c r="G129" s="4">
        <f t="shared" si="18"/>
        <v>104.3314500941615</v>
      </c>
      <c r="H129" s="4">
        <f t="shared" si="19"/>
        <v>100.72727272727249</v>
      </c>
      <c r="I129" s="4">
        <f t="shared" si="22"/>
        <v>104.3314500941615</v>
      </c>
      <c r="J129" s="4">
        <f t="shared" si="30"/>
        <v>23.544999999999895</v>
      </c>
      <c r="K129" s="4">
        <f t="shared" si="23"/>
        <v>24.929998067943529</v>
      </c>
      <c r="L129" s="4">
        <f t="shared" si="24"/>
        <v>24.929998067943529</v>
      </c>
      <c r="M129" s="4">
        <f t="shared" si="25"/>
        <v>7.2894736842105106</v>
      </c>
      <c r="N129" s="4">
        <f t="shared" si="26"/>
        <v>80.184210526315638</v>
      </c>
      <c r="O129" s="4">
        <f t="shared" si="27"/>
        <v>24.929998067943529</v>
      </c>
      <c r="P129" s="4">
        <v>24.929998067943529</v>
      </c>
      <c r="Q129" s="4">
        <f t="shared" si="28"/>
        <v>5.8403361344537608</v>
      </c>
      <c r="R129" s="4">
        <f t="shared" si="20"/>
        <v>5.8403361344537608</v>
      </c>
      <c r="S129" s="4">
        <v>11.871427651401698</v>
      </c>
      <c r="T129" s="4">
        <v>11.871427651401692</v>
      </c>
    </row>
    <row r="130" spans="1:20">
      <c r="A130" s="8">
        <v>12.8</v>
      </c>
      <c r="B130" s="4">
        <v>27.799999999999901</v>
      </c>
      <c r="C130" s="4">
        <f t="shared" si="29"/>
        <v>52.673684210525984</v>
      </c>
      <c r="D130" s="4">
        <f t="shared" ref="D130:D193" si="31">D131*B130/B131</f>
        <v>97.373029772328877</v>
      </c>
      <c r="E130" s="4">
        <f t="shared" ref="E130:E193" si="32">E131*B130/B131</f>
        <v>99.285714285713993</v>
      </c>
      <c r="F130" s="4">
        <f t="shared" si="21"/>
        <v>97.373029772328877</v>
      </c>
      <c r="G130" s="4">
        <f t="shared" ref="G130:G193" si="33">G131*B130/B131</f>
        <v>104.70809792843644</v>
      </c>
      <c r="H130" s="4">
        <f t="shared" ref="H130:H193" si="34">H131*B130/B131</f>
        <v>101.09090909090887</v>
      </c>
      <c r="I130" s="4">
        <f t="shared" si="22"/>
        <v>104.70809792843644</v>
      </c>
      <c r="J130" s="4">
        <f t="shared" si="30"/>
        <v>23.629999999999892</v>
      </c>
      <c r="K130" s="4">
        <f t="shared" si="23"/>
        <v>25.019997996385889</v>
      </c>
      <c r="L130" s="4">
        <f t="shared" si="24"/>
        <v>25.019997996385889</v>
      </c>
      <c r="M130" s="4">
        <f t="shared" si="25"/>
        <v>7.3157894736841955</v>
      </c>
      <c r="N130" s="4">
        <f t="shared" si="26"/>
        <v>80.473684210526159</v>
      </c>
      <c r="O130" s="4">
        <f t="shared" si="27"/>
        <v>25.019997996385889</v>
      </c>
      <c r="P130" s="4">
        <v>25.019997996385889</v>
      </c>
      <c r="Q130" s="4">
        <f t="shared" si="28"/>
        <v>5.8613445378151052</v>
      </c>
      <c r="R130" s="4">
        <f t="shared" ref="R130:R193" si="35">R131*B131/B132</f>
        <v>5.8613445378151052</v>
      </c>
      <c r="S130" s="4">
        <v>11.914284760183774</v>
      </c>
      <c r="T130" s="4">
        <v>11.91428476018377</v>
      </c>
    </row>
    <row r="131" spans="1:20">
      <c r="A131" s="8">
        <v>12.9</v>
      </c>
      <c r="B131" s="4">
        <v>27.899999999999899</v>
      </c>
      <c r="C131" s="4">
        <f t="shared" si="29"/>
        <v>52.863157894736503</v>
      </c>
      <c r="D131" s="4">
        <f t="shared" si="31"/>
        <v>97.723292469351634</v>
      </c>
      <c r="E131" s="4">
        <f t="shared" si="32"/>
        <v>99.64285714285684</v>
      </c>
      <c r="F131" s="4">
        <f t="shared" ref="F131:F194" si="36">D131</f>
        <v>97.723292469351634</v>
      </c>
      <c r="G131" s="4">
        <f t="shared" si="33"/>
        <v>105.08474576271138</v>
      </c>
      <c r="H131" s="4">
        <f t="shared" si="34"/>
        <v>101.45454545454523</v>
      </c>
      <c r="I131" s="4">
        <f t="shared" ref="I131:I194" si="37">G131</f>
        <v>105.08474576271138</v>
      </c>
      <c r="J131" s="4">
        <f t="shared" si="30"/>
        <v>23.71499999999989</v>
      </c>
      <c r="K131" s="4">
        <f t="shared" ref="K131:K194" si="38">O131</f>
        <v>25.109997924828246</v>
      </c>
      <c r="L131" s="4">
        <f t="shared" ref="L131:L194" si="39">P131</f>
        <v>25.109997924828246</v>
      </c>
      <c r="M131" s="4">
        <f t="shared" ref="M131:M194" si="40">B131*M130/B130</f>
        <v>7.3421052631578796</v>
      </c>
      <c r="N131" s="4">
        <f t="shared" ref="N131:N194" si="41">B131*N130/B130</f>
        <v>80.763157894736679</v>
      </c>
      <c r="O131" s="4">
        <f t="shared" ref="O131:O194" si="42">P131</f>
        <v>25.109997924828246</v>
      </c>
      <c r="P131" s="4">
        <v>25.109997924828246</v>
      </c>
      <c r="Q131" s="4">
        <f t="shared" ref="Q131:Q194" si="43">R131</f>
        <v>5.8823529411764506</v>
      </c>
      <c r="R131" s="4">
        <f t="shared" si="35"/>
        <v>5.8823529411764506</v>
      </c>
      <c r="S131" s="4">
        <v>11.957141868965849</v>
      </c>
      <c r="T131" s="4">
        <v>11.957141868965845</v>
      </c>
    </row>
    <row r="132" spans="1:20">
      <c r="A132" s="8">
        <v>13</v>
      </c>
      <c r="B132" s="4">
        <v>27.999999999999901</v>
      </c>
      <c r="C132" s="4">
        <f t="shared" ref="C132:C195" si="44">B132*C131/B131</f>
        <v>53.052631578947029</v>
      </c>
      <c r="D132" s="4">
        <f t="shared" si="31"/>
        <v>98.073555166374405</v>
      </c>
      <c r="E132" s="4">
        <f t="shared" si="32"/>
        <v>99.999999999999716</v>
      </c>
      <c r="F132" s="4">
        <f t="shared" si="36"/>
        <v>98.073555166374405</v>
      </c>
      <c r="G132" s="4">
        <f t="shared" si="33"/>
        <v>105.46139359698634</v>
      </c>
      <c r="H132" s="4">
        <f t="shared" si="34"/>
        <v>101.8181818181816</v>
      </c>
      <c r="I132" s="4">
        <f t="shared" si="37"/>
        <v>105.46139359698634</v>
      </c>
      <c r="J132" s="4">
        <f t="shared" si="30"/>
        <v>23.799999999999891</v>
      </c>
      <c r="K132" s="4">
        <f t="shared" si="38"/>
        <v>25.199997853270599</v>
      </c>
      <c r="L132" s="4">
        <f t="shared" si="39"/>
        <v>25.199997853270599</v>
      </c>
      <c r="M132" s="4">
        <f t="shared" si="40"/>
        <v>7.3684210526315645</v>
      </c>
      <c r="N132" s="4">
        <f t="shared" si="41"/>
        <v>81.052631578947214</v>
      </c>
      <c r="O132" s="4">
        <f t="shared" si="42"/>
        <v>25.199997853270599</v>
      </c>
      <c r="P132" s="4">
        <v>25.199997853270599</v>
      </c>
      <c r="Q132" s="4">
        <f t="shared" si="43"/>
        <v>5.903361344537795</v>
      </c>
      <c r="R132" s="4">
        <f t="shared" si="35"/>
        <v>5.903361344537795</v>
      </c>
      <c r="S132" s="4">
        <v>11.999998977747921</v>
      </c>
      <c r="T132" s="4">
        <v>11.999998977747918</v>
      </c>
    </row>
    <row r="133" spans="1:20">
      <c r="A133" s="8">
        <v>13.1</v>
      </c>
      <c r="B133" s="4">
        <v>28.099999999999898</v>
      </c>
      <c r="C133" s="4">
        <f t="shared" si="44"/>
        <v>53.242105263157548</v>
      </c>
      <c r="D133" s="4">
        <f t="shared" si="31"/>
        <v>98.423817863397176</v>
      </c>
      <c r="E133" s="4">
        <f t="shared" si="32"/>
        <v>100.35714285714256</v>
      </c>
      <c r="F133" s="4">
        <f t="shared" si="36"/>
        <v>98.423817863397176</v>
      </c>
      <c r="G133" s="4">
        <f t="shared" si="33"/>
        <v>105.83804143126129</v>
      </c>
      <c r="H133" s="4">
        <f t="shared" si="34"/>
        <v>102.18181818181796</v>
      </c>
      <c r="I133" s="4">
        <f t="shared" si="37"/>
        <v>105.83804143126129</v>
      </c>
      <c r="J133" s="4">
        <f t="shared" si="30"/>
        <v>23.884999999999891</v>
      </c>
      <c r="K133" s="4">
        <f t="shared" si="38"/>
        <v>25.289997781712952</v>
      </c>
      <c r="L133" s="4">
        <f t="shared" si="39"/>
        <v>25.289997781712952</v>
      </c>
      <c r="M133" s="4">
        <f t="shared" si="40"/>
        <v>7.3947368421052477</v>
      </c>
      <c r="N133" s="4">
        <f t="shared" si="41"/>
        <v>81.342105263157734</v>
      </c>
      <c r="O133" s="4">
        <f t="shared" si="42"/>
        <v>25.289997781712952</v>
      </c>
      <c r="P133" s="4">
        <v>25.289997781712952</v>
      </c>
      <c r="Q133" s="4">
        <f t="shared" si="43"/>
        <v>5.9243697478991404</v>
      </c>
      <c r="R133" s="4">
        <f t="shared" si="35"/>
        <v>5.9243697478991404</v>
      </c>
      <c r="S133" s="4">
        <v>12.042856086529996</v>
      </c>
      <c r="T133" s="4">
        <v>12.042856086529993</v>
      </c>
    </row>
    <row r="134" spans="1:20">
      <c r="A134" s="8">
        <v>13.2</v>
      </c>
      <c r="B134" s="4">
        <v>28.1999999999999</v>
      </c>
      <c r="C134" s="4">
        <f t="shared" si="44"/>
        <v>53.431578947368074</v>
      </c>
      <c r="D134" s="4">
        <f t="shared" si="31"/>
        <v>98.774080560419947</v>
      </c>
      <c r="E134" s="4">
        <f t="shared" si="32"/>
        <v>100.71428571428542</v>
      </c>
      <c r="F134" s="4">
        <f t="shared" si="36"/>
        <v>98.774080560419947</v>
      </c>
      <c r="G134" s="4">
        <f t="shared" si="33"/>
        <v>106.21468926553625</v>
      </c>
      <c r="H134" s="4">
        <f t="shared" si="34"/>
        <v>102.54545454545433</v>
      </c>
      <c r="I134" s="4">
        <f t="shared" si="37"/>
        <v>106.21468926553625</v>
      </c>
      <c r="J134" s="4">
        <f t="shared" si="30"/>
        <v>23.969999999999892</v>
      </c>
      <c r="K134" s="4">
        <f t="shared" si="38"/>
        <v>25.379997710155312</v>
      </c>
      <c r="L134" s="4">
        <f t="shared" si="39"/>
        <v>25.379997710155312</v>
      </c>
      <c r="M134" s="4">
        <f t="shared" si="40"/>
        <v>7.4210526315789327</v>
      </c>
      <c r="N134" s="4">
        <f t="shared" si="41"/>
        <v>81.631578947368254</v>
      </c>
      <c r="O134" s="4">
        <f t="shared" si="42"/>
        <v>25.379997710155312</v>
      </c>
      <c r="P134" s="4">
        <v>25.379997710155312</v>
      </c>
      <c r="Q134" s="4">
        <f t="shared" si="43"/>
        <v>5.9453781512604857</v>
      </c>
      <c r="R134" s="4">
        <f t="shared" si="35"/>
        <v>5.9453781512604857</v>
      </c>
      <c r="S134" s="4">
        <v>12.085713195312074</v>
      </c>
      <c r="T134" s="4">
        <v>12.085713195312071</v>
      </c>
    </row>
    <row r="135" spans="1:20">
      <c r="A135" s="8">
        <v>13.3</v>
      </c>
      <c r="B135" s="4">
        <v>28.299999999999901</v>
      </c>
      <c r="C135" s="4">
        <f t="shared" si="44"/>
        <v>53.6210526315786</v>
      </c>
      <c r="D135" s="4">
        <f t="shared" si="31"/>
        <v>99.124343257442717</v>
      </c>
      <c r="E135" s="4">
        <f t="shared" si="32"/>
        <v>101.07142857142829</v>
      </c>
      <c r="F135" s="4">
        <f t="shared" si="36"/>
        <v>99.124343257442717</v>
      </c>
      <c r="G135" s="4">
        <f t="shared" si="33"/>
        <v>106.59133709981121</v>
      </c>
      <c r="H135" s="4">
        <f t="shared" si="34"/>
        <v>102.90909090909071</v>
      </c>
      <c r="I135" s="4">
        <f t="shared" si="37"/>
        <v>106.59133709981121</v>
      </c>
      <c r="J135" s="4">
        <f t="shared" si="30"/>
        <v>24.05499999999989</v>
      </c>
      <c r="K135" s="4">
        <f t="shared" si="38"/>
        <v>25.469997638597661</v>
      </c>
      <c r="L135" s="4">
        <f t="shared" si="39"/>
        <v>25.469997638597661</v>
      </c>
      <c r="M135" s="4">
        <f t="shared" si="40"/>
        <v>7.4473684210526176</v>
      </c>
      <c r="N135" s="4">
        <f t="shared" si="41"/>
        <v>81.921052631578775</v>
      </c>
      <c r="O135" s="4">
        <f t="shared" si="42"/>
        <v>25.469997638597661</v>
      </c>
      <c r="P135" s="4">
        <v>25.469997638597661</v>
      </c>
      <c r="Q135" s="4">
        <f t="shared" si="43"/>
        <v>5.9663865546218293</v>
      </c>
      <c r="R135" s="4">
        <f t="shared" si="35"/>
        <v>5.9663865546218293</v>
      </c>
      <c r="S135" s="4">
        <v>12.128570304094143</v>
      </c>
      <c r="T135" s="4">
        <v>12.12857030409414</v>
      </c>
    </row>
    <row r="136" spans="1:20">
      <c r="A136" s="8">
        <v>13.4</v>
      </c>
      <c r="B136" s="4">
        <v>28.399999999999899</v>
      </c>
      <c r="C136" s="4">
        <f t="shared" si="44"/>
        <v>53.810526315789126</v>
      </c>
      <c r="D136" s="4">
        <f t="shared" si="31"/>
        <v>99.474605954465474</v>
      </c>
      <c r="E136" s="4">
        <f t="shared" si="32"/>
        <v>101.42857142857113</v>
      </c>
      <c r="F136" s="4">
        <f t="shared" si="36"/>
        <v>99.474605954465474</v>
      </c>
      <c r="G136" s="4">
        <f t="shared" si="33"/>
        <v>106.96798493408615</v>
      </c>
      <c r="H136" s="4">
        <f t="shared" si="34"/>
        <v>103.27272727272707</v>
      </c>
      <c r="I136" s="4">
        <f t="shared" si="37"/>
        <v>106.96798493408615</v>
      </c>
      <c r="J136" s="4">
        <f t="shared" si="30"/>
        <v>24.139999999999887</v>
      </c>
      <c r="K136" s="4">
        <f t="shared" si="38"/>
        <v>25.559997567040021</v>
      </c>
      <c r="L136" s="4">
        <f t="shared" si="39"/>
        <v>25.559997567040021</v>
      </c>
      <c r="M136" s="4">
        <f t="shared" si="40"/>
        <v>7.4736842105263008</v>
      </c>
      <c r="N136" s="4">
        <f t="shared" si="41"/>
        <v>82.210526315789295</v>
      </c>
      <c r="O136" s="4">
        <f t="shared" si="42"/>
        <v>25.559997567040021</v>
      </c>
      <c r="P136" s="4">
        <v>25.559997567040021</v>
      </c>
      <c r="Q136" s="4">
        <f t="shared" si="43"/>
        <v>5.9873949579831738</v>
      </c>
      <c r="R136" s="4">
        <f t="shared" si="35"/>
        <v>5.9873949579831738</v>
      </c>
      <c r="S136" s="4">
        <v>12.17142741287622</v>
      </c>
      <c r="T136" s="4">
        <v>12.171427412876216</v>
      </c>
    </row>
    <row r="137" spans="1:20">
      <c r="A137" s="8">
        <v>13.5</v>
      </c>
      <c r="B137" s="4">
        <v>28.499999999999901</v>
      </c>
      <c r="C137" s="4">
        <f t="shared" si="44"/>
        <v>53.999999999999652</v>
      </c>
      <c r="D137" s="4">
        <f t="shared" si="31"/>
        <v>99.824868651488245</v>
      </c>
      <c r="E137" s="4">
        <f t="shared" si="32"/>
        <v>101.78571428571399</v>
      </c>
      <c r="F137" s="4">
        <f t="shared" si="36"/>
        <v>99.824868651488245</v>
      </c>
      <c r="G137" s="4">
        <f t="shared" si="33"/>
        <v>107.34463276836111</v>
      </c>
      <c r="H137" s="4">
        <f t="shared" si="34"/>
        <v>103.63636363636344</v>
      </c>
      <c r="I137" s="4">
        <f t="shared" si="37"/>
        <v>107.34463276836111</v>
      </c>
      <c r="J137" s="4">
        <f t="shared" si="30"/>
        <v>24.224999999999888</v>
      </c>
      <c r="K137" s="4">
        <f t="shared" si="38"/>
        <v>25.649997495482374</v>
      </c>
      <c r="L137" s="4">
        <f t="shared" si="39"/>
        <v>25.649997495482374</v>
      </c>
      <c r="M137" s="4">
        <f t="shared" si="40"/>
        <v>7.4999999999999858</v>
      </c>
      <c r="N137" s="4">
        <f t="shared" si="41"/>
        <v>82.499999999999829</v>
      </c>
      <c r="O137" s="4">
        <f t="shared" si="42"/>
        <v>25.649997495482374</v>
      </c>
      <c r="P137" s="4">
        <v>25.649997495482374</v>
      </c>
      <c r="Q137" s="4">
        <f t="shared" si="43"/>
        <v>6.0084033613445182</v>
      </c>
      <c r="R137" s="4">
        <f t="shared" si="35"/>
        <v>6.0084033613445182</v>
      </c>
      <c r="S137" s="4">
        <v>12.214284521658291</v>
      </c>
      <c r="T137" s="4">
        <v>12.214284521658287</v>
      </c>
    </row>
    <row r="138" spans="1:20">
      <c r="A138" s="8">
        <v>13.6</v>
      </c>
      <c r="B138" s="4">
        <v>28.599999999999898</v>
      </c>
      <c r="C138" s="4">
        <f t="shared" si="44"/>
        <v>54.189473684210178</v>
      </c>
      <c r="D138" s="4">
        <f t="shared" si="31"/>
        <v>100.175131348511</v>
      </c>
      <c r="E138" s="4">
        <f t="shared" si="32"/>
        <v>102.14285714285684</v>
      </c>
      <c r="F138" s="4">
        <f t="shared" si="36"/>
        <v>100.175131348511</v>
      </c>
      <c r="G138" s="4">
        <f t="shared" si="33"/>
        <v>107.72128060263606</v>
      </c>
      <c r="H138" s="4">
        <f t="shared" si="34"/>
        <v>103.9999999999998</v>
      </c>
      <c r="I138" s="4">
        <f t="shared" si="37"/>
        <v>107.72128060263606</v>
      </c>
      <c r="J138" s="4">
        <f t="shared" si="30"/>
        <v>24.309999999999881</v>
      </c>
      <c r="K138" s="4">
        <f t="shared" si="38"/>
        <v>25.739997423924724</v>
      </c>
      <c r="L138" s="4">
        <f t="shared" si="39"/>
        <v>25.739997423924724</v>
      </c>
      <c r="M138" s="4">
        <f t="shared" si="40"/>
        <v>7.5263157894736699</v>
      </c>
      <c r="N138" s="4">
        <f t="shared" si="41"/>
        <v>82.78947368421035</v>
      </c>
      <c r="O138" s="4">
        <f t="shared" si="42"/>
        <v>25.739997423924724</v>
      </c>
      <c r="P138" s="4">
        <v>25.739997423924724</v>
      </c>
      <c r="Q138" s="4">
        <f t="shared" si="43"/>
        <v>6.0294117647058627</v>
      </c>
      <c r="R138" s="4">
        <f t="shared" si="35"/>
        <v>6.0294117647058627</v>
      </c>
      <c r="S138" s="4">
        <v>12.257141630440364</v>
      </c>
      <c r="T138" s="4">
        <v>12.25714163044036</v>
      </c>
    </row>
    <row r="139" spans="1:20">
      <c r="A139" s="8">
        <v>13.7</v>
      </c>
      <c r="B139" s="4">
        <v>28.6999999999999</v>
      </c>
      <c r="C139" s="4">
        <f t="shared" si="44"/>
        <v>54.378947368420711</v>
      </c>
      <c r="D139" s="4">
        <f t="shared" si="31"/>
        <v>100.52539404553377</v>
      </c>
      <c r="E139" s="4">
        <f t="shared" si="32"/>
        <v>102.4999999999997</v>
      </c>
      <c r="F139" s="4">
        <f t="shared" si="36"/>
        <v>100.52539404553377</v>
      </c>
      <c r="G139" s="4">
        <f t="shared" si="33"/>
        <v>108.09792843691102</v>
      </c>
      <c r="H139" s="4">
        <f t="shared" si="34"/>
        <v>104.36363636363616</v>
      </c>
      <c r="I139" s="4">
        <f t="shared" si="37"/>
        <v>108.09792843691102</v>
      </c>
      <c r="J139" s="4">
        <f t="shared" si="30"/>
        <v>24.394999999999882</v>
      </c>
      <c r="K139" s="4">
        <f t="shared" si="38"/>
        <v>25.82999735236708</v>
      </c>
      <c r="L139" s="4">
        <f t="shared" si="39"/>
        <v>25.82999735236708</v>
      </c>
      <c r="M139" s="4">
        <f t="shared" si="40"/>
        <v>7.5526315789473548</v>
      </c>
      <c r="N139" s="4">
        <f t="shared" si="41"/>
        <v>83.07894736842087</v>
      </c>
      <c r="O139" s="4">
        <f t="shared" si="42"/>
        <v>25.82999735236708</v>
      </c>
      <c r="P139" s="4">
        <v>25.82999735236708</v>
      </c>
      <c r="Q139" s="4">
        <f t="shared" si="43"/>
        <v>6.0504201680672081</v>
      </c>
      <c r="R139" s="4">
        <f t="shared" si="35"/>
        <v>6.0504201680672081</v>
      </c>
      <c r="S139" s="4">
        <v>12.299998739222438</v>
      </c>
      <c r="T139" s="4">
        <v>12.299998739222433</v>
      </c>
    </row>
    <row r="140" spans="1:20">
      <c r="A140" s="8">
        <v>13.8</v>
      </c>
      <c r="B140" s="4">
        <v>28.799999999999901</v>
      </c>
      <c r="C140" s="4">
        <f t="shared" si="44"/>
        <v>54.568421052631237</v>
      </c>
      <c r="D140" s="4">
        <f t="shared" si="31"/>
        <v>100.87565674255654</v>
      </c>
      <c r="E140" s="4">
        <f t="shared" si="32"/>
        <v>102.85714285714256</v>
      </c>
      <c r="F140" s="4">
        <f t="shared" si="36"/>
        <v>100.87565674255654</v>
      </c>
      <c r="G140" s="4">
        <f t="shared" si="33"/>
        <v>108.47457627118597</v>
      </c>
      <c r="H140" s="4">
        <f t="shared" si="34"/>
        <v>104.72727272727253</v>
      </c>
      <c r="I140" s="4">
        <f t="shared" si="37"/>
        <v>108.47457627118597</v>
      </c>
      <c r="J140" s="4">
        <f t="shared" si="30"/>
        <v>24.479999999999883</v>
      </c>
      <c r="K140" s="4">
        <f t="shared" si="38"/>
        <v>25.919997280809437</v>
      </c>
      <c r="L140" s="4">
        <f t="shared" si="39"/>
        <v>25.919997280809437</v>
      </c>
      <c r="M140" s="4">
        <f t="shared" si="40"/>
        <v>7.5789473684210398</v>
      </c>
      <c r="N140" s="4">
        <f t="shared" si="41"/>
        <v>83.368421052631405</v>
      </c>
      <c r="O140" s="4">
        <f t="shared" si="42"/>
        <v>25.919997280809437</v>
      </c>
      <c r="P140" s="4">
        <v>25.919997280809437</v>
      </c>
      <c r="Q140" s="4">
        <f t="shared" si="43"/>
        <v>6.0714285714285516</v>
      </c>
      <c r="R140" s="4">
        <f t="shared" si="35"/>
        <v>6.0714285714285516</v>
      </c>
      <c r="S140" s="4">
        <v>12.342855848004513</v>
      </c>
      <c r="T140" s="4">
        <v>12.342855848004508</v>
      </c>
    </row>
    <row r="141" spans="1:20">
      <c r="A141" s="8">
        <v>13.9</v>
      </c>
      <c r="B141" s="4">
        <v>28.899999999999899</v>
      </c>
      <c r="C141" s="4">
        <f t="shared" si="44"/>
        <v>54.757894736841756</v>
      </c>
      <c r="D141" s="4">
        <f t="shared" si="31"/>
        <v>101.2259194395793</v>
      </c>
      <c r="E141" s="4">
        <f t="shared" si="32"/>
        <v>103.21428571428542</v>
      </c>
      <c r="F141" s="4">
        <f t="shared" si="36"/>
        <v>101.2259194395793</v>
      </c>
      <c r="G141" s="4">
        <f t="shared" si="33"/>
        <v>108.85122410546091</v>
      </c>
      <c r="H141" s="4">
        <f t="shared" si="34"/>
        <v>105.09090909090889</v>
      </c>
      <c r="I141" s="4">
        <f t="shared" si="37"/>
        <v>108.85122410546091</v>
      </c>
      <c r="J141" s="4">
        <f t="shared" si="30"/>
        <v>24.564999999999877</v>
      </c>
      <c r="K141" s="4">
        <f t="shared" si="38"/>
        <v>26.009997209251797</v>
      </c>
      <c r="L141" s="4">
        <f t="shared" si="39"/>
        <v>26.009997209251797</v>
      </c>
      <c r="M141" s="4">
        <f t="shared" si="40"/>
        <v>7.605263157894723</v>
      </c>
      <c r="N141" s="4">
        <f t="shared" si="41"/>
        <v>83.657894736841939</v>
      </c>
      <c r="O141" s="4">
        <f t="shared" si="42"/>
        <v>26.009997209251797</v>
      </c>
      <c r="P141" s="4">
        <v>26.009997209251797</v>
      </c>
      <c r="Q141" s="4">
        <f t="shared" si="43"/>
        <v>6.0924369747898961</v>
      </c>
      <c r="R141" s="4">
        <f t="shared" si="35"/>
        <v>6.0924369747898961</v>
      </c>
      <c r="S141" s="4">
        <v>12.385712956786591</v>
      </c>
      <c r="T141" s="4">
        <v>12.385712956786584</v>
      </c>
    </row>
    <row r="142" spans="1:20">
      <c r="A142" s="8">
        <v>14</v>
      </c>
      <c r="B142" s="4">
        <v>28.999999999999901</v>
      </c>
      <c r="C142" s="4">
        <f t="shared" si="44"/>
        <v>54.947368421052282</v>
      </c>
      <c r="D142" s="4">
        <f t="shared" si="31"/>
        <v>101.57618213660207</v>
      </c>
      <c r="E142" s="4">
        <f t="shared" si="32"/>
        <v>103.57142857142829</v>
      </c>
      <c r="F142" s="4">
        <f t="shared" si="36"/>
        <v>101.57618213660207</v>
      </c>
      <c r="G142" s="4">
        <f t="shared" si="33"/>
        <v>109.22787193973588</v>
      </c>
      <c r="H142" s="4">
        <f t="shared" si="34"/>
        <v>105.45454545454527</v>
      </c>
      <c r="I142" s="4">
        <f t="shared" si="37"/>
        <v>109.22787193973588</v>
      </c>
      <c r="J142" s="4">
        <f t="shared" si="30"/>
        <v>24.649999999999878</v>
      </c>
      <c r="K142" s="4">
        <f t="shared" si="38"/>
        <v>26.099997137694153</v>
      </c>
      <c r="L142" s="4">
        <f t="shared" si="39"/>
        <v>26.099997137694153</v>
      </c>
      <c r="M142" s="4">
        <f t="shared" si="40"/>
        <v>7.631578947368407</v>
      </c>
      <c r="N142" s="4">
        <f t="shared" si="41"/>
        <v>83.947368421052474</v>
      </c>
      <c r="O142" s="4">
        <f t="shared" si="42"/>
        <v>26.099997137694153</v>
      </c>
      <c r="P142" s="4">
        <v>26.099997137694153</v>
      </c>
      <c r="Q142" s="4">
        <f t="shared" si="43"/>
        <v>6.1134453781512406</v>
      </c>
      <c r="R142" s="4">
        <f t="shared" si="35"/>
        <v>6.1134453781512406</v>
      </c>
      <c r="S142" s="4">
        <v>12.428570065568666</v>
      </c>
      <c r="T142" s="4">
        <v>12.428570065568659</v>
      </c>
    </row>
    <row r="143" spans="1:20">
      <c r="A143" s="8">
        <v>14.1</v>
      </c>
      <c r="B143" s="4">
        <v>29.099999999999898</v>
      </c>
      <c r="C143" s="4">
        <f t="shared" si="44"/>
        <v>55.136842105262808</v>
      </c>
      <c r="D143" s="4">
        <f t="shared" si="31"/>
        <v>101.92644483362483</v>
      </c>
      <c r="E143" s="4">
        <f t="shared" si="32"/>
        <v>103.92857142857113</v>
      </c>
      <c r="F143" s="4">
        <f t="shared" si="36"/>
        <v>101.92644483362483</v>
      </c>
      <c r="G143" s="4">
        <f t="shared" si="33"/>
        <v>109.60451977401081</v>
      </c>
      <c r="H143" s="4">
        <f t="shared" si="34"/>
        <v>105.81818181818163</v>
      </c>
      <c r="I143" s="4">
        <f t="shared" si="37"/>
        <v>109.60451977401081</v>
      </c>
      <c r="J143" s="4">
        <f t="shared" si="30"/>
        <v>24.734999999999875</v>
      </c>
      <c r="K143" s="4">
        <f t="shared" si="38"/>
        <v>26.189997066136506</v>
      </c>
      <c r="L143" s="4">
        <f t="shared" si="39"/>
        <v>26.189997066136506</v>
      </c>
      <c r="M143" s="4">
        <f t="shared" si="40"/>
        <v>7.6578947368420911</v>
      </c>
      <c r="N143" s="4">
        <f t="shared" si="41"/>
        <v>84.236842105262994</v>
      </c>
      <c r="O143" s="4">
        <f t="shared" si="42"/>
        <v>26.189997066136506</v>
      </c>
      <c r="P143" s="4">
        <v>26.189997066136506</v>
      </c>
      <c r="Q143" s="4">
        <f t="shared" si="43"/>
        <v>6.1344537815125859</v>
      </c>
      <c r="R143" s="4">
        <f t="shared" si="35"/>
        <v>6.1344537815125859</v>
      </c>
      <c r="S143" s="4">
        <v>12.471427174350737</v>
      </c>
      <c r="T143" s="4">
        <v>12.47142717435073</v>
      </c>
    </row>
    <row r="144" spans="1:20">
      <c r="A144" s="8">
        <v>14.2</v>
      </c>
      <c r="B144" s="4">
        <v>29.1999999999999</v>
      </c>
      <c r="C144" s="4">
        <f t="shared" si="44"/>
        <v>55.326315789473341</v>
      </c>
      <c r="D144" s="4">
        <f t="shared" si="31"/>
        <v>102.2767075306476</v>
      </c>
      <c r="E144" s="4">
        <f t="shared" si="32"/>
        <v>104.28571428571399</v>
      </c>
      <c r="F144" s="4">
        <f t="shared" si="36"/>
        <v>102.2767075306476</v>
      </c>
      <c r="G144" s="4">
        <f t="shared" si="33"/>
        <v>109.98116760828577</v>
      </c>
      <c r="H144" s="4">
        <f t="shared" si="34"/>
        <v>106.18181818181799</v>
      </c>
      <c r="I144" s="4">
        <f t="shared" si="37"/>
        <v>109.98116760828577</v>
      </c>
      <c r="J144" s="4">
        <f t="shared" si="30"/>
        <v>24.819999999999876</v>
      </c>
      <c r="K144" s="4">
        <f t="shared" si="38"/>
        <v>26.279996994578863</v>
      </c>
      <c r="L144" s="4">
        <f t="shared" si="39"/>
        <v>26.279996994578863</v>
      </c>
      <c r="M144" s="4">
        <f t="shared" si="40"/>
        <v>7.6842105263157761</v>
      </c>
      <c r="N144" s="4">
        <f t="shared" si="41"/>
        <v>84.526315789473529</v>
      </c>
      <c r="O144" s="4">
        <f t="shared" si="42"/>
        <v>26.279996994578863</v>
      </c>
      <c r="P144" s="4">
        <v>26.279996994578863</v>
      </c>
      <c r="Q144" s="4">
        <f t="shared" si="43"/>
        <v>6.1554621848739304</v>
      </c>
      <c r="R144" s="4">
        <f t="shared" si="35"/>
        <v>6.1554621848739304</v>
      </c>
      <c r="S144" s="4">
        <v>12.514284283132811</v>
      </c>
      <c r="T144" s="4">
        <v>12.514284283132804</v>
      </c>
    </row>
    <row r="145" spans="1:20">
      <c r="A145" s="8">
        <v>14.3</v>
      </c>
      <c r="B145" s="4">
        <v>29.299999999999901</v>
      </c>
      <c r="C145" s="4">
        <f t="shared" si="44"/>
        <v>55.515789473683867</v>
      </c>
      <c r="D145" s="4">
        <f t="shared" si="31"/>
        <v>102.62697022767037</v>
      </c>
      <c r="E145" s="4">
        <f t="shared" si="32"/>
        <v>104.64285714285685</v>
      </c>
      <c r="F145" s="4">
        <f t="shared" si="36"/>
        <v>102.62697022767037</v>
      </c>
      <c r="G145" s="4">
        <f t="shared" si="33"/>
        <v>110.35781544256074</v>
      </c>
      <c r="H145" s="4">
        <f t="shared" si="34"/>
        <v>106.54545454545436</v>
      </c>
      <c r="I145" s="4">
        <f t="shared" si="37"/>
        <v>110.35781544256074</v>
      </c>
      <c r="J145" s="4">
        <f t="shared" si="30"/>
        <v>24.904999999999877</v>
      </c>
      <c r="K145" s="4">
        <f t="shared" si="38"/>
        <v>26.369996923021215</v>
      </c>
      <c r="L145" s="4">
        <f t="shared" si="39"/>
        <v>26.369996923021215</v>
      </c>
      <c r="M145" s="4">
        <f t="shared" si="40"/>
        <v>7.710526315789461</v>
      </c>
      <c r="N145" s="4">
        <f t="shared" si="41"/>
        <v>84.815789473684049</v>
      </c>
      <c r="O145" s="4">
        <f t="shared" si="42"/>
        <v>26.369996923021215</v>
      </c>
      <c r="P145" s="4">
        <v>26.369996923021215</v>
      </c>
      <c r="Q145" s="4">
        <f t="shared" si="43"/>
        <v>6.176470588235274</v>
      </c>
      <c r="R145" s="4">
        <f t="shared" si="35"/>
        <v>6.176470588235274</v>
      </c>
      <c r="S145" s="4">
        <v>12.557141391914886</v>
      </c>
      <c r="T145" s="4">
        <v>12.557141391914879</v>
      </c>
    </row>
    <row r="146" spans="1:20">
      <c r="A146" s="8">
        <v>14.4</v>
      </c>
      <c r="B146" s="4">
        <v>29.399999999999899</v>
      </c>
      <c r="C146" s="4">
        <f t="shared" si="44"/>
        <v>55.705263157894393</v>
      </c>
      <c r="D146" s="4">
        <f t="shared" si="31"/>
        <v>102.97723292469314</v>
      </c>
      <c r="E146" s="4">
        <f t="shared" si="32"/>
        <v>104.9999999999997</v>
      </c>
      <c r="F146" s="4">
        <f t="shared" si="36"/>
        <v>102.97723292469314</v>
      </c>
      <c r="G146" s="4">
        <f t="shared" si="33"/>
        <v>110.73446327683568</v>
      </c>
      <c r="H146" s="4">
        <f t="shared" si="34"/>
        <v>106.90909090909071</v>
      </c>
      <c r="I146" s="4">
        <f t="shared" si="37"/>
        <v>110.73446327683568</v>
      </c>
      <c r="J146" s="4">
        <f t="shared" si="30"/>
        <v>24.989999999999878</v>
      </c>
      <c r="K146" s="4">
        <f t="shared" si="38"/>
        <v>26.459996851463572</v>
      </c>
      <c r="L146" s="4">
        <f t="shared" si="39"/>
        <v>26.459996851463572</v>
      </c>
      <c r="M146" s="4">
        <f t="shared" si="40"/>
        <v>7.7368421052631451</v>
      </c>
      <c r="N146" s="4">
        <f t="shared" si="41"/>
        <v>85.105263157894569</v>
      </c>
      <c r="O146" s="4">
        <f t="shared" si="42"/>
        <v>26.459996851463572</v>
      </c>
      <c r="P146" s="4">
        <v>26.459996851463572</v>
      </c>
      <c r="Q146" s="4">
        <f t="shared" si="43"/>
        <v>6.1974789915966184</v>
      </c>
      <c r="R146" s="4">
        <f t="shared" si="35"/>
        <v>6.1974789915966184</v>
      </c>
      <c r="S146" s="4">
        <v>12.599998500696961</v>
      </c>
      <c r="T146" s="4">
        <v>12.599998500696953</v>
      </c>
    </row>
    <row r="147" spans="1:20">
      <c r="A147" s="8">
        <v>14.5</v>
      </c>
      <c r="B147" s="4">
        <v>29.499999999999901</v>
      </c>
      <c r="C147" s="4">
        <f t="shared" si="44"/>
        <v>55.894736842104926</v>
      </c>
      <c r="D147" s="4">
        <f t="shared" si="31"/>
        <v>103.32749562171591</v>
      </c>
      <c r="E147" s="4">
        <f t="shared" si="32"/>
        <v>105.35714285714256</v>
      </c>
      <c r="F147" s="4">
        <f t="shared" si="36"/>
        <v>103.32749562171591</v>
      </c>
      <c r="G147" s="4">
        <f t="shared" si="33"/>
        <v>111.11111111111063</v>
      </c>
      <c r="H147" s="4">
        <f t="shared" si="34"/>
        <v>107.27272727272707</v>
      </c>
      <c r="I147" s="4">
        <f t="shared" si="37"/>
        <v>111.11111111111063</v>
      </c>
      <c r="J147" s="4">
        <f t="shared" ref="J147:J210" si="45">D147*J146/D146</f>
        <v>25.074999999999878</v>
      </c>
      <c r="K147" s="4">
        <f t="shared" si="38"/>
        <v>26.549996779905939</v>
      </c>
      <c r="L147" s="4">
        <f t="shared" si="39"/>
        <v>26.549996779905939</v>
      </c>
      <c r="M147" s="4">
        <f t="shared" si="40"/>
        <v>7.76315789473683</v>
      </c>
      <c r="N147" s="4">
        <f t="shared" si="41"/>
        <v>85.394736842105104</v>
      </c>
      <c r="O147" s="4">
        <f t="shared" si="42"/>
        <v>26.549996779905939</v>
      </c>
      <c r="P147" s="4">
        <v>26.549996779905939</v>
      </c>
      <c r="Q147" s="4">
        <f t="shared" si="43"/>
        <v>6.218487394957962</v>
      </c>
      <c r="R147" s="4">
        <f t="shared" si="35"/>
        <v>6.218487394957962</v>
      </c>
      <c r="S147" s="4">
        <v>12.642855609479041</v>
      </c>
      <c r="T147" s="4">
        <v>12.642855609479033</v>
      </c>
    </row>
    <row r="148" spans="1:20">
      <c r="A148" s="8">
        <v>14.6</v>
      </c>
      <c r="B148" s="4">
        <v>29.599999999999898</v>
      </c>
      <c r="C148" s="4">
        <f t="shared" si="44"/>
        <v>56.084210526315445</v>
      </c>
      <c r="D148" s="4">
        <f t="shared" si="31"/>
        <v>103.67775831873867</v>
      </c>
      <c r="E148" s="4">
        <f t="shared" si="32"/>
        <v>105.71428571428542</v>
      </c>
      <c r="F148" s="4">
        <f t="shared" si="36"/>
        <v>103.67775831873867</v>
      </c>
      <c r="G148" s="4">
        <f t="shared" si="33"/>
        <v>111.48775894538556</v>
      </c>
      <c r="H148" s="4">
        <f t="shared" si="34"/>
        <v>107.63636363636343</v>
      </c>
      <c r="I148" s="4">
        <f t="shared" si="37"/>
        <v>111.48775894538556</v>
      </c>
      <c r="J148" s="4">
        <f t="shared" si="45"/>
        <v>25.159999999999876</v>
      </c>
      <c r="K148" s="4">
        <f t="shared" si="38"/>
        <v>26.639996708348292</v>
      </c>
      <c r="L148" s="4">
        <f t="shared" si="39"/>
        <v>26.639996708348292</v>
      </c>
      <c r="M148" s="4">
        <f t="shared" si="40"/>
        <v>7.7894736842105141</v>
      </c>
      <c r="N148" s="4">
        <f t="shared" si="41"/>
        <v>85.684210526315624</v>
      </c>
      <c r="O148" s="4">
        <f t="shared" si="42"/>
        <v>26.639996708348292</v>
      </c>
      <c r="P148" s="4">
        <v>26.639996708348292</v>
      </c>
      <c r="Q148" s="4">
        <f t="shared" si="43"/>
        <v>6.2394957983193065</v>
      </c>
      <c r="R148" s="4">
        <f t="shared" si="35"/>
        <v>6.2394957983193065</v>
      </c>
      <c r="S148" s="4">
        <v>12.685712718261112</v>
      </c>
      <c r="T148" s="4">
        <v>12.685712718261103</v>
      </c>
    </row>
    <row r="149" spans="1:20">
      <c r="A149" s="8">
        <v>14.7</v>
      </c>
      <c r="B149" s="4">
        <v>29.6999999999999</v>
      </c>
      <c r="C149" s="4">
        <f t="shared" si="44"/>
        <v>56.273684210525971</v>
      </c>
      <c r="D149" s="4">
        <f t="shared" si="31"/>
        <v>104.02802101576144</v>
      </c>
      <c r="E149" s="4">
        <f t="shared" si="32"/>
        <v>106.07142857142829</v>
      </c>
      <c r="F149" s="4">
        <f t="shared" si="36"/>
        <v>104.02802101576144</v>
      </c>
      <c r="G149" s="4">
        <f t="shared" si="33"/>
        <v>111.86440677966051</v>
      </c>
      <c r="H149" s="4">
        <f t="shared" si="34"/>
        <v>107.99999999999979</v>
      </c>
      <c r="I149" s="4">
        <f t="shared" si="37"/>
        <v>111.86440677966051</v>
      </c>
      <c r="J149" s="4">
        <f t="shared" si="45"/>
        <v>25.244999999999877</v>
      </c>
      <c r="K149" s="4">
        <f t="shared" si="38"/>
        <v>26.729996636790641</v>
      </c>
      <c r="L149" s="4">
        <f t="shared" si="39"/>
        <v>26.729996636790641</v>
      </c>
      <c r="M149" s="4">
        <f t="shared" si="40"/>
        <v>7.8157894736841991</v>
      </c>
      <c r="N149" s="4">
        <f t="shared" si="41"/>
        <v>85.973684210526159</v>
      </c>
      <c r="O149" s="4">
        <f t="shared" si="42"/>
        <v>26.729996636790641</v>
      </c>
      <c r="P149" s="4">
        <v>26.729996636790641</v>
      </c>
      <c r="Q149" s="4">
        <f t="shared" si="43"/>
        <v>6.2605042016806518</v>
      </c>
      <c r="R149" s="4">
        <f t="shared" si="35"/>
        <v>6.2605042016806518</v>
      </c>
      <c r="S149" s="4">
        <v>12.728569827043184</v>
      </c>
      <c r="T149" s="4">
        <v>12.728569827043176</v>
      </c>
    </row>
    <row r="150" spans="1:20">
      <c r="A150" s="8">
        <v>14.8</v>
      </c>
      <c r="B150" s="4">
        <v>29.799999999999901</v>
      </c>
      <c r="C150" s="4">
        <f t="shared" si="44"/>
        <v>56.463157894736497</v>
      </c>
      <c r="D150" s="4">
        <f t="shared" si="31"/>
        <v>104.37828371278421</v>
      </c>
      <c r="E150" s="4">
        <f t="shared" si="32"/>
        <v>106.42857142857115</v>
      </c>
      <c r="F150" s="4">
        <f t="shared" si="36"/>
        <v>104.37828371278421</v>
      </c>
      <c r="G150" s="4">
        <f t="shared" si="33"/>
        <v>112.24105461393548</v>
      </c>
      <c r="H150" s="4">
        <f t="shared" si="34"/>
        <v>108.36363636363615</v>
      </c>
      <c r="I150" s="4">
        <f t="shared" si="37"/>
        <v>112.24105461393548</v>
      </c>
      <c r="J150" s="4">
        <f t="shared" si="45"/>
        <v>25.329999999999878</v>
      </c>
      <c r="K150" s="4">
        <f t="shared" si="38"/>
        <v>26.819996565232994</v>
      </c>
      <c r="L150" s="4">
        <f t="shared" si="39"/>
        <v>26.819996565232994</v>
      </c>
      <c r="M150" s="4">
        <f t="shared" si="40"/>
        <v>7.842105263157884</v>
      </c>
      <c r="N150" s="4">
        <f t="shared" si="41"/>
        <v>86.263157894736693</v>
      </c>
      <c r="O150" s="4">
        <f t="shared" si="42"/>
        <v>26.819996565232994</v>
      </c>
      <c r="P150" s="4">
        <v>26.819996565232994</v>
      </c>
      <c r="Q150" s="4">
        <f t="shared" si="43"/>
        <v>6.2815126050419963</v>
      </c>
      <c r="R150" s="4">
        <f t="shared" si="35"/>
        <v>6.2815126050419963</v>
      </c>
      <c r="S150" s="4">
        <v>12.771426935825257</v>
      </c>
      <c r="T150" s="4">
        <v>12.771426935825248</v>
      </c>
    </row>
    <row r="151" spans="1:20">
      <c r="A151" s="8">
        <v>14.9</v>
      </c>
      <c r="B151" s="4">
        <v>29.899999999999899</v>
      </c>
      <c r="C151" s="4">
        <f t="shared" si="44"/>
        <v>56.652631578947023</v>
      </c>
      <c r="D151" s="4">
        <f t="shared" si="31"/>
        <v>104.72854640980697</v>
      </c>
      <c r="E151" s="4">
        <f t="shared" si="32"/>
        <v>106.78571428571399</v>
      </c>
      <c r="F151" s="4">
        <f t="shared" si="36"/>
        <v>104.72854640980697</v>
      </c>
      <c r="G151" s="4">
        <f t="shared" si="33"/>
        <v>112.61770244821042</v>
      </c>
      <c r="H151" s="4">
        <f t="shared" si="34"/>
        <v>108.72727272727251</v>
      </c>
      <c r="I151" s="4">
        <f t="shared" si="37"/>
        <v>112.61770244821042</v>
      </c>
      <c r="J151" s="4">
        <f t="shared" si="45"/>
        <v>25.414999999999875</v>
      </c>
      <c r="K151" s="4">
        <f t="shared" si="38"/>
        <v>26.909996493675347</v>
      </c>
      <c r="L151" s="4">
        <f t="shared" si="39"/>
        <v>26.909996493675347</v>
      </c>
      <c r="M151" s="4">
        <f t="shared" si="40"/>
        <v>7.8684210526315672</v>
      </c>
      <c r="N151" s="4">
        <f t="shared" si="41"/>
        <v>86.552631578947214</v>
      </c>
      <c r="O151" s="4">
        <f t="shared" si="42"/>
        <v>26.909996493675347</v>
      </c>
      <c r="P151" s="4">
        <v>26.909996493675347</v>
      </c>
      <c r="Q151" s="4">
        <f t="shared" si="43"/>
        <v>6.3025210084033407</v>
      </c>
      <c r="R151" s="4">
        <f t="shared" si="35"/>
        <v>6.3025210084033407</v>
      </c>
      <c r="S151" s="4">
        <v>12.81428404460733</v>
      </c>
      <c r="T151" s="4">
        <v>12.814284044607321</v>
      </c>
    </row>
    <row r="152" spans="1:20">
      <c r="A152" s="8">
        <v>15</v>
      </c>
      <c r="B152" s="4">
        <v>29.999999999999901</v>
      </c>
      <c r="C152" s="4">
        <f t="shared" si="44"/>
        <v>56.842105263157556</v>
      </c>
      <c r="D152" s="4">
        <f t="shared" si="31"/>
        <v>105.07880910682974</v>
      </c>
      <c r="E152" s="4">
        <f t="shared" si="32"/>
        <v>107.14285714285687</v>
      </c>
      <c r="F152" s="4">
        <f t="shared" si="36"/>
        <v>105.07880910682974</v>
      </c>
      <c r="G152" s="4">
        <f t="shared" si="33"/>
        <v>112.99435028248539</v>
      </c>
      <c r="H152" s="4">
        <f t="shared" si="34"/>
        <v>109.09090909090887</v>
      </c>
      <c r="I152" s="4">
        <f t="shared" si="37"/>
        <v>112.99435028248539</v>
      </c>
      <c r="J152" s="4">
        <f t="shared" si="45"/>
        <v>25.499999999999879</v>
      </c>
      <c r="K152" s="4">
        <f t="shared" si="38"/>
        <v>26.999996422117707</v>
      </c>
      <c r="L152" s="4">
        <f t="shared" si="39"/>
        <v>26.999996422117707</v>
      </c>
      <c r="M152" s="4">
        <f t="shared" si="40"/>
        <v>7.8947368421052522</v>
      </c>
      <c r="N152" s="4">
        <f t="shared" si="41"/>
        <v>86.842105263157734</v>
      </c>
      <c r="O152" s="4">
        <f t="shared" si="42"/>
        <v>26.999996422117707</v>
      </c>
      <c r="P152" s="4">
        <v>26.999996422117707</v>
      </c>
      <c r="Q152" s="4">
        <f t="shared" si="43"/>
        <v>6.3235294117646843</v>
      </c>
      <c r="R152" s="4">
        <f t="shared" si="35"/>
        <v>6.3235294117646843</v>
      </c>
      <c r="S152" s="4">
        <v>12.857141153389405</v>
      </c>
      <c r="T152" s="4">
        <v>12.857141153389396</v>
      </c>
    </row>
    <row r="153" spans="1:20">
      <c r="A153" s="8">
        <v>15.1</v>
      </c>
      <c r="B153" s="4">
        <v>30.099999999999898</v>
      </c>
      <c r="C153" s="4">
        <f t="shared" si="44"/>
        <v>57.031578947368075</v>
      </c>
      <c r="D153" s="4">
        <f t="shared" si="31"/>
        <v>105.42907180385251</v>
      </c>
      <c r="E153" s="4">
        <f t="shared" si="32"/>
        <v>107.49999999999972</v>
      </c>
      <c r="F153" s="4">
        <f t="shared" si="36"/>
        <v>105.42907180385251</v>
      </c>
      <c r="G153" s="4">
        <f t="shared" si="33"/>
        <v>113.37099811676033</v>
      </c>
      <c r="H153" s="4">
        <f t="shared" si="34"/>
        <v>109.45454545454523</v>
      </c>
      <c r="I153" s="4">
        <f t="shared" si="37"/>
        <v>113.37099811676033</v>
      </c>
      <c r="J153" s="4">
        <f t="shared" si="45"/>
        <v>25.584999999999877</v>
      </c>
      <c r="K153" s="4">
        <f t="shared" si="38"/>
        <v>27.08999635056006</v>
      </c>
      <c r="L153" s="4">
        <f t="shared" si="39"/>
        <v>27.08999635056006</v>
      </c>
      <c r="M153" s="4">
        <f t="shared" si="40"/>
        <v>7.9210526315789362</v>
      </c>
      <c r="N153" s="4">
        <f t="shared" si="41"/>
        <v>87.131578947368254</v>
      </c>
      <c r="O153" s="4">
        <f t="shared" si="42"/>
        <v>27.08999635056006</v>
      </c>
      <c r="P153" s="4">
        <v>27.08999635056006</v>
      </c>
      <c r="Q153" s="4">
        <f t="shared" si="43"/>
        <v>6.3445378151260297</v>
      </c>
      <c r="R153" s="4">
        <f t="shared" si="35"/>
        <v>6.3445378151260297</v>
      </c>
      <c r="S153" s="4">
        <v>12.899998262171479</v>
      </c>
      <c r="T153" s="4">
        <v>12.89999826217147</v>
      </c>
    </row>
    <row r="154" spans="1:20">
      <c r="A154" s="8">
        <v>15.2</v>
      </c>
      <c r="B154" s="4">
        <v>30.1999999999999</v>
      </c>
      <c r="C154" s="4">
        <f t="shared" si="44"/>
        <v>57.221052631578608</v>
      </c>
      <c r="D154" s="4">
        <f t="shared" si="31"/>
        <v>105.77933450087528</v>
      </c>
      <c r="E154" s="4">
        <f t="shared" si="32"/>
        <v>107.85714285714258</v>
      </c>
      <c r="F154" s="4">
        <f t="shared" si="36"/>
        <v>105.77933450087528</v>
      </c>
      <c r="G154" s="4">
        <f t="shared" si="33"/>
        <v>113.7476459510353</v>
      </c>
      <c r="H154" s="4">
        <f t="shared" si="34"/>
        <v>109.8181818181816</v>
      </c>
      <c r="I154" s="4">
        <f t="shared" si="37"/>
        <v>113.7476459510353</v>
      </c>
      <c r="J154" s="4">
        <f t="shared" si="45"/>
        <v>25.669999999999877</v>
      </c>
      <c r="K154" s="4">
        <f t="shared" si="38"/>
        <v>27.17999627900242</v>
      </c>
      <c r="L154" s="4">
        <f t="shared" si="39"/>
        <v>27.17999627900242</v>
      </c>
      <c r="M154" s="4">
        <f t="shared" si="40"/>
        <v>7.9473684210526212</v>
      </c>
      <c r="N154" s="4">
        <f t="shared" si="41"/>
        <v>87.421052631578789</v>
      </c>
      <c r="O154" s="4">
        <f t="shared" si="42"/>
        <v>27.17999627900242</v>
      </c>
      <c r="P154" s="4">
        <v>27.17999627900242</v>
      </c>
      <c r="Q154" s="4">
        <f t="shared" si="43"/>
        <v>6.365546218487375</v>
      </c>
      <c r="R154" s="4">
        <f t="shared" si="35"/>
        <v>6.365546218487375</v>
      </c>
      <c r="S154" s="4">
        <v>12.942855370953557</v>
      </c>
      <c r="T154" s="4">
        <v>12.94285537095355</v>
      </c>
    </row>
    <row r="155" spans="1:20">
      <c r="A155" s="8">
        <v>15.3</v>
      </c>
      <c r="B155" s="4">
        <v>30.299999999999901</v>
      </c>
      <c r="C155" s="4">
        <f t="shared" si="44"/>
        <v>57.410526315789141</v>
      </c>
      <c r="D155" s="4">
        <f t="shared" si="31"/>
        <v>106.12959719789805</v>
      </c>
      <c r="E155" s="4">
        <f t="shared" si="32"/>
        <v>108.21428571428544</v>
      </c>
      <c r="F155" s="4">
        <f t="shared" si="36"/>
        <v>106.12959719789805</v>
      </c>
      <c r="G155" s="4">
        <f t="shared" si="33"/>
        <v>114.12429378531026</v>
      </c>
      <c r="H155" s="4">
        <f t="shared" si="34"/>
        <v>110.18181818181797</v>
      </c>
      <c r="I155" s="4">
        <f t="shared" si="37"/>
        <v>114.12429378531026</v>
      </c>
      <c r="J155" s="4">
        <f t="shared" si="45"/>
        <v>25.754999999999878</v>
      </c>
      <c r="K155" s="4">
        <f t="shared" si="38"/>
        <v>27.26999620744478</v>
      </c>
      <c r="L155" s="4">
        <f t="shared" si="39"/>
        <v>27.26999620744478</v>
      </c>
      <c r="M155" s="4">
        <f t="shared" si="40"/>
        <v>7.9736842105263062</v>
      </c>
      <c r="N155" s="4">
        <f t="shared" si="41"/>
        <v>87.710526315789323</v>
      </c>
      <c r="O155" s="4">
        <f t="shared" si="42"/>
        <v>27.26999620744478</v>
      </c>
      <c r="P155" s="4">
        <v>27.26999620744478</v>
      </c>
      <c r="Q155" s="4">
        <f t="shared" si="43"/>
        <v>6.3865546218487195</v>
      </c>
      <c r="R155" s="4">
        <f t="shared" si="35"/>
        <v>6.3865546218487195</v>
      </c>
      <c r="S155" s="4">
        <v>12.985712479735632</v>
      </c>
      <c r="T155" s="4">
        <v>12.985712479735625</v>
      </c>
    </row>
    <row r="156" spans="1:20">
      <c r="A156" s="8">
        <v>15.4</v>
      </c>
      <c r="B156" s="4">
        <v>30.399999999999899</v>
      </c>
      <c r="C156" s="4">
        <f t="shared" si="44"/>
        <v>57.59999999999966</v>
      </c>
      <c r="D156" s="4">
        <f t="shared" si="31"/>
        <v>106.47985989492081</v>
      </c>
      <c r="E156" s="4">
        <f t="shared" si="32"/>
        <v>108.57142857142829</v>
      </c>
      <c r="F156" s="4">
        <f t="shared" si="36"/>
        <v>106.47985989492081</v>
      </c>
      <c r="G156" s="4">
        <f t="shared" si="33"/>
        <v>114.50094161958519</v>
      </c>
      <c r="H156" s="4">
        <f t="shared" si="34"/>
        <v>110.54545454545433</v>
      </c>
      <c r="I156" s="4">
        <f t="shared" si="37"/>
        <v>114.50094161958519</v>
      </c>
      <c r="J156" s="4">
        <f t="shared" si="45"/>
        <v>25.839999999999876</v>
      </c>
      <c r="K156" s="4">
        <f t="shared" si="38"/>
        <v>27.359996135887133</v>
      </c>
      <c r="L156" s="4">
        <f t="shared" si="39"/>
        <v>27.359996135887133</v>
      </c>
      <c r="M156" s="4">
        <f t="shared" si="40"/>
        <v>7.9999999999999893</v>
      </c>
      <c r="N156" s="4">
        <f t="shared" si="41"/>
        <v>87.999999999999844</v>
      </c>
      <c r="O156" s="4">
        <f t="shared" si="42"/>
        <v>27.359996135887133</v>
      </c>
      <c r="P156" s="4">
        <v>27.359996135887133</v>
      </c>
      <c r="Q156" s="4">
        <f t="shared" si="43"/>
        <v>6.4075630252100639</v>
      </c>
      <c r="R156" s="4">
        <f t="shared" si="35"/>
        <v>6.4075630252100639</v>
      </c>
      <c r="S156" s="4">
        <v>13.028569588517703</v>
      </c>
      <c r="T156" s="4">
        <v>13.028569588517696</v>
      </c>
    </row>
    <row r="157" spans="1:20">
      <c r="A157" s="8">
        <v>15.5</v>
      </c>
      <c r="B157" s="4">
        <v>30.499999999999901</v>
      </c>
      <c r="C157" s="4">
        <f t="shared" si="44"/>
        <v>57.789473684210186</v>
      </c>
      <c r="D157" s="4">
        <f t="shared" si="31"/>
        <v>106.83012259194358</v>
      </c>
      <c r="E157" s="4">
        <f t="shared" si="32"/>
        <v>108.92857142857115</v>
      </c>
      <c r="F157" s="4">
        <f t="shared" si="36"/>
        <v>106.83012259194358</v>
      </c>
      <c r="G157" s="4">
        <f t="shared" si="33"/>
        <v>114.87758945386014</v>
      </c>
      <c r="H157" s="4">
        <f t="shared" si="34"/>
        <v>110.90909090909071</v>
      </c>
      <c r="I157" s="4">
        <f t="shared" si="37"/>
        <v>114.87758945386014</v>
      </c>
      <c r="J157" s="4">
        <f t="shared" si="45"/>
        <v>25.924999999999876</v>
      </c>
      <c r="K157" s="4">
        <f t="shared" si="38"/>
        <v>27.449996064329486</v>
      </c>
      <c r="L157" s="4">
        <f t="shared" si="39"/>
        <v>27.449996064329486</v>
      </c>
      <c r="M157" s="4">
        <f t="shared" si="40"/>
        <v>8.0263157894736743</v>
      </c>
      <c r="N157" s="4">
        <f t="shared" si="41"/>
        <v>88.289473684210364</v>
      </c>
      <c r="O157" s="4">
        <f t="shared" si="42"/>
        <v>27.449996064329486</v>
      </c>
      <c r="P157" s="4">
        <v>27.449996064329486</v>
      </c>
      <c r="Q157" s="4">
        <f t="shared" si="43"/>
        <v>6.4285714285714084</v>
      </c>
      <c r="R157" s="4">
        <f t="shared" si="35"/>
        <v>6.4285714285714084</v>
      </c>
      <c r="S157" s="4">
        <v>13.071426697299776</v>
      </c>
      <c r="T157" s="4">
        <v>13.071426697299767</v>
      </c>
    </row>
    <row r="158" spans="1:20">
      <c r="A158" s="8">
        <v>15.6</v>
      </c>
      <c r="B158" s="4">
        <v>30.599999999999898</v>
      </c>
      <c r="C158" s="4">
        <f t="shared" si="44"/>
        <v>57.978947368420705</v>
      </c>
      <c r="D158" s="4">
        <f t="shared" si="31"/>
        <v>107.18038528896633</v>
      </c>
      <c r="E158" s="4">
        <f t="shared" si="32"/>
        <v>109.28571428571401</v>
      </c>
      <c r="F158" s="4">
        <f t="shared" si="36"/>
        <v>107.18038528896633</v>
      </c>
      <c r="G158" s="4">
        <f t="shared" si="33"/>
        <v>115.25423728813507</v>
      </c>
      <c r="H158" s="4">
        <f t="shared" si="34"/>
        <v>111.27272727272705</v>
      </c>
      <c r="I158" s="4">
        <f t="shared" si="37"/>
        <v>115.25423728813507</v>
      </c>
      <c r="J158" s="4">
        <f t="shared" si="45"/>
        <v>26.009999999999874</v>
      </c>
      <c r="K158" s="4">
        <f t="shared" si="38"/>
        <v>27.539995992771846</v>
      </c>
      <c r="L158" s="4">
        <f t="shared" si="39"/>
        <v>27.539995992771846</v>
      </c>
      <c r="M158" s="4">
        <f t="shared" si="40"/>
        <v>8.0526315789473593</v>
      </c>
      <c r="N158" s="4">
        <f t="shared" si="41"/>
        <v>88.578947368420884</v>
      </c>
      <c r="O158" s="4">
        <f t="shared" si="42"/>
        <v>27.539995992771846</v>
      </c>
      <c r="P158" s="4">
        <v>27.539995992771846</v>
      </c>
      <c r="Q158" s="4">
        <f t="shared" si="43"/>
        <v>6.4495798319327529</v>
      </c>
      <c r="R158" s="4">
        <f t="shared" si="35"/>
        <v>6.4495798319327529</v>
      </c>
      <c r="S158" s="4">
        <v>13.114283806081852</v>
      </c>
      <c r="T158" s="4">
        <v>13.114283806081843</v>
      </c>
    </row>
    <row r="159" spans="1:20">
      <c r="A159" s="8">
        <v>15.7</v>
      </c>
      <c r="B159" s="4">
        <v>30.6999999999999</v>
      </c>
      <c r="C159" s="4">
        <f t="shared" si="44"/>
        <v>58.168421052631238</v>
      </c>
      <c r="D159" s="4">
        <f t="shared" si="31"/>
        <v>107.53064798598911</v>
      </c>
      <c r="E159" s="4">
        <f t="shared" si="32"/>
        <v>109.64285714285687</v>
      </c>
      <c r="F159" s="4">
        <f t="shared" si="36"/>
        <v>107.53064798598911</v>
      </c>
      <c r="G159" s="4">
        <f t="shared" si="33"/>
        <v>115.63088512241004</v>
      </c>
      <c r="H159" s="4">
        <f t="shared" si="34"/>
        <v>111.63636363636343</v>
      </c>
      <c r="I159" s="4">
        <f t="shared" si="37"/>
        <v>115.63088512241004</v>
      </c>
      <c r="J159" s="4">
        <f t="shared" si="45"/>
        <v>26.094999999999878</v>
      </c>
      <c r="K159" s="4">
        <f t="shared" si="38"/>
        <v>27.629995921214199</v>
      </c>
      <c r="L159" s="4">
        <f t="shared" si="39"/>
        <v>27.629995921214199</v>
      </c>
      <c r="M159" s="4">
        <f t="shared" si="40"/>
        <v>8.0789473684210442</v>
      </c>
      <c r="N159" s="4">
        <f t="shared" si="41"/>
        <v>88.868421052631419</v>
      </c>
      <c r="O159" s="4">
        <f t="shared" si="42"/>
        <v>27.629995921214199</v>
      </c>
      <c r="P159" s="4">
        <v>27.629995921214199</v>
      </c>
      <c r="Q159" s="4">
        <f t="shared" si="43"/>
        <v>6.4705882352940973</v>
      </c>
      <c r="R159" s="4">
        <f t="shared" si="35"/>
        <v>6.4705882352940973</v>
      </c>
      <c r="S159" s="4">
        <v>13.157140914863923</v>
      </c>
      <c r="T159" s="4">
        <v>13.157140914863914</v>
      </c>
    </row>
    <row r="160" spans="1:20">
      <c r="A160" s="8">
        <v>15.8</v>
      </c>
      <c r="B160" s="4">
        <v>30.799999999999901</v>
      </c>
      <c r="C160" s="4">
        <f t="shared" si="44"/>
        <v>58.357894736841772</v>
      </c>
      <c r="D160" s="4">
        <f t="shared" si="31"/>
        <v>107.88091068301188</v>
      </c>
      <c r="E160" s="4">
        <f t="shared" si="32"/>
        <v>109.99999999999974</v>
      </c>
      <c r="F160" s="4">
        <f t="shared" si="36"/>
        <v>107.88091068301188</v>
      </c>
      <c r="G160" s="4">
        <f t="shared" si="33"/>
        <v>116.007532956685</v>
      </c>
      <c r="H160" s="4">
        <f t="shared" si="34"/>
        <v>111.99999999999979</v>
      </c>
      <c r="I160" s="4">
        <f t="shared" si="37"/>
        <v>116.007532956685</v>
      </c>
      <c r="J160" s="4">
        <f t="shared" si="45"/>
        <v>26.179999999999879</v>
      </c>
      <c r="K160" s="4">
        <f t="shared" si="38"/>
        <v>27.719995849656552</v>
      </c>
      <c r="L160" s="4">
        <f t="shared" si="39"/>
        <v>27.719995849656552</v>
      </c>
      <c r="M160" s="4">
        <f t="shared" si="40"/>
        <v>8.1052631578947292</v>
      </c>
      <c r="N160" s="4">
        <f t="shared" si="41"/>
        <v>89.157894736841953</v>
      </c>
      <c r="O160" s="4">
        <f t="shared" si="42"/>
        <v>27.719995849656552</v>
      </c>
      <c r="P160" s="4">
        <v>27.719995849656552</v>
      </c>
      <c r="Q160" s="4">
        <f t="shared" si="43"/>
        <v>6.4915966386554418</v>
      </c>
      <c r="R160" s="4">
        <f t="shared" si="35"/>
        <v>6.4915966386554418</v>
      </c>
      <c r="S160" s="4">
        <v>13.199998023645994</v>
      </c>
      <c r="T160" s="4">
        <v>13.199998023645987</v>
      </c>
    </row>
    <row r="161" spans="1:20">
      <c r="A161" s="8">
        <v>15.9</v>
      </c>
      <c r="B161" s="4">
        <v>30.899999999999899</v>
      </c>
      <c r="C161" s="4">
        <f t="shared" si="44"/>
        <v>58.547368421052298</v>
      </c>
      <c r="D161" s="4">
        <f t="shared" si="31"/>
        <v>108.23117338003465</v>
      </c>
      <c r="E161" s="4">
        <f t="shared" si="32"/>
        <v>110.35714285714259</v>
      </c>
      <c r="F161" s="4">
        <f t="shared" si="36"/>
        <v>108.23117338003465</v>
      </c>
      <c r="G161" s="4">
        <f t="shared" si="33"/>
        <v>116.38418079095993</v>
      </c>
      <c r="H161" s="4">
        <f t="shared" si="34"/>
        <v>112.36363636363615</v>
      </c>
      <c r="I161" s="4">
        <f t="shared" si="37"/>
        <v>116.38418079095993</v>
      </c>
      <c r="J161" s="4">
        <f t="shared" si="45"/>
        <v>26.264999999999876</v>
      </c>
      <c r="K161" s="4">
        <f t="shared" si="38"/>
        <v>27.809995778098909</v>
      </c>
      <c r="L161" s="4">
        <f t="shared" si="39"/>
        <v>27.809995778098909</v>
      </c>
      <c r="M161" s="4">
        <f t="shared" si="40"/>
        <v>8.1315789473684124</v>
      </c>
      <c r="N161" s="4">
        <f t="shared" si="41"/>
        <v>89.447368421052474</v>
      </c>
      <c r="O161" s="4">
        <f t="shared" si="42"/>
        <v>27.809995778098909</v>
      </c>
      <c r="P161" s="4">
        <v>27.809995778098909</v>
      </c>
      <c r="Q161" s="4">
        <f t="shared" si="43"/>
        <v>6.5126050420167862</v>
      </c>
      <c r="R161" s="4">
        <f t="shared" si="35"/>
        <v>6.5126050420167862</v>
      </c>
      <c r="S161" s="4">
        <v>13.242855132428069</v>
      </c>
      <c r="T161" s="4">
        <v>13.242855132428062</v>
      </c>
    </row>
    <row r="162" spans="1:20">
      <c r="A162" s="8">
        <v>16</v>
      </c>
      <c r="B162" s="4">
        <v>30.999999999999901</v>
      </c>
      <c r="C162" s="4">
        <f t="shared" si="44"/>
        <v>58.736842105262831</v>
      </c>
      <c r="D162" s="4">
        <f t="shared" si="31"/>
        <v>108.58143607705742</v>
      </c>
      <c r="E162" s="4">
        <f t="shared" si="32"/>
        <v>110.71428571428545</v>
      </c>
      <c r="F162" s="4">
        <f t="shared" si="36"/>
        <v>108.58143607705742</v>
      </c>
      <c r="G162" s="4">
        <f t="shared" si="33"/>
        <v>116.76082862523488</v>
      </c>
      <c r="H162" s="4">
        <f t="shared" si="34"/>
        <v>112.72727272727252</v>
      </c>
      <c r="I162" s="4">
        <f t="shared" si="37"/>
        <v>116.76082862523488</v>
      </c>
      <c r="J162" s="4">
        <f t="shared" si="45"/>
        <v>26.349999999999877</v>
      </c>
      <c r="K162" s="4">
        <f t="shared" si="38"/>
        <v>27.899995706541262</v>
      </c>
      <c r="L162" s="4">
        <f t="shared" si="39"/>
        <v>27.899995706541262</v>
      </c>
      <c r="M162" s="4">
        <f t="shared" si="40"/>
        <v>8.1578947368420973</v>
      </c>
      <c r="N162" s="4">
        <f t="shared" si="41"/>
        <v>89.736842105262994</v>
      </c>
      <c r="O162" s="4">
        <f t="shared" si="42"/>
        <v>27.899995706541262</v>
      </c>
      <c r="P162" s="4">
        <v>27.899995706541262</v>
      </c>
      <c r="Q162" s="4">
        <f t="shared" si="43"/>
        <v>6.5336134453781307</v>
      </c>
      <c r="R162" s="4">
        <f t="shared" si="35"/>
        <v>6.5336134453781307</v>
      </c>
      <c r="S162" s="4">
        <v>13.28571224121014</v>
      </c>
      <c r="T162" s="4">
        <v>13.285712241210133</v>
      </c>
    </row>
    <row r="163" spans="1:20">
      <c r="A163" s="8">
        <v>16.100000000000001</v>
      </c>
      <c r="B163" s="4">
        <v>31.099999999999898</v>
      </c>
      <c r="C163" s="4">
        <f t="shared" si="44"/>
        <v>58.926315789473357</v>
      </c>
      <c r="D163" s="4">
        <f t="shared" si="31"/>
        <v>108.93169877408017</v>
      </c>
      <c r="E163" s="4">
        <f t="shared" si="32"/>
        <v>111.0714285714283</v>
      </c>
      <c r="F163" s="4">
        <f t="shared" si="36"/>
        <v>108.93169877408017</v>
      </c>
      <c r="G163" s="4">
        <f t="shared" si="33"/>
        <v>117.13747645950983</v>
      </c>
      <c r="H163" s="4">
        <f t="shared" si="34"/>
        <v>113.09090909090887</v>
      </c>
      <c r="I163" s="4">
        <f t="shared" si="37"/>
        <v>117.13747645950983</v>
      </c>
      <c r="J163" s="4">
        <f t="shared" si="45"/>
        <v>26.434999999999874</v>
      </c>
      <c r="K163" s="4">
        <f t="shared" si="38"/>
        <v>27.989995634983622</v>
      </c>
      <c r="L163" s="4">
        <f t="shared" si="39"/>
        <v>27.989995634983622</v>
      </c>
      <c r="M163" s="4">
        <f t="shared" si="40"/>
        <v>8.1842105263157805</v>
      </c>
      <c r="N163" s="4">
        <f t="shared" si="41"/>
        <v>90.026315789473514</v>
      </c>
      <c r="O163" s="4">
        <f t="shared" si="42"/>
        <v>27.989995634983622</v>
      </c>
      <c r="P163" s="4">
        <v>27.989995634983622</v>
      </c>
      <c r="Q163" s="4">
        <f t="shared" si="43"/>
        <v>6.5546218487394752</v>
      </c>
      <c r="R163" s="4">
        <f t="shared" si="35"/>
        <v>6.5546218487394752</v>
      </c>
      <c r="S163" s="4">
        <v>13.328569349992215</v>
      </c>
      <c r="T163" s="4">
        <v>13.328569349992208</v>
      </c>
    </row>
    <row r="164" spans="1:20">
      <c r="A164" s="8">
        <v>16.2</v>
      </c>
      <c r="B164" s="4">
        <v>31.1999999999999</v>
      </c>
      <c r="C164" s="4">
        <f t="shared" si="44"/>
        <v>59.115789473683883</v>
      </c>
      <c r="D164" s="4">
        <f t="shared" si="31"/>
        <v>109.28196147110295</v>
      </c>
      <c r="E164" s="4">
        <f t="shared" si="32"/>
        <v>111.42857142857117</v>
      </c>
      <c r="F164" s="4">
        <f t="shared" si="36"/>
        <v>109.28196147110295</v>
      </c>
      <c r="G164" s="4">
        <f t="shared" si="33"/>
        <v>117.51412429378479</v>
      </c>
      <c r="H164" s="4">
        <f t="shared" si="34"/>
        <v>113.45454545454524</v>
      </c>
      <c r="I164" s="4">
        <f t="shared" si="37"/>
        <v>117.51412429378479</v>
      </c>
      <c r="J164" s="4">
        <f t="shared" si="45"/>
        <v>26.519999999999875</v>
      </c>
      <c r="K164" s="4">
        <f t="shared" si="38"/>
        <v>28.079995563425978</v>
      </c>
      <c r="L164" s="4">
        <f t="shared" si="39"/>
        <v>28.079995563425978</v>
      </c>
      <c r="M164" s="4">
        <f t="shared" si="40"/>
        <v>8.2105263157894655</v>
      </c>
      <c r="N164" s="4">
        <f t="shared" si="41"/>
        <v>90.315789473684049</v>
      </c>
      <c r="O164" s="4">
        <f t="shared" si="42"/>
        <v>28.079995563425978</v>
      </c>
      <c r="P164" s="4">
        <v>28.079995563425978</v>
      </c>
      <c r="Q164" s="4">
        <f t="shared" si="43"/>
        <v>6.5756302521008205</v>
      </c>
      <c r="R164" s="4">
        <f t="shared" si="35"/>
        <v>6.5756302521008205</v>
      </c>
      <c r="S164" s="4">
        <v>13.371426458774289</v>
      </c>
      <c r="T164" s="4">
        <v>13.371426458774282</v>
      </c>
    </row>
    <row r="165" spans="1:20">
      <c r="A165" s="8">
        <v>16.3</v>
      </c>
      <c r="B165" s="4">
        <v>31.299999999999901</v>
      </c>
      <c r="C165" s="4">
        <f t="shared" si="44"/>
        <v>59.305263157894416</v>
      </c>
      <c r="D165" s="4">
        <f t="shared" si="31"/>
        <v>109.63222416812572</v>
      </c>
      <c r="E165" s="4">
        <f t="shared" si="32"/>
        <v>111.78571428571404</v>
      </c>
      <c r="F165" s="4">
        <f t="shared" si="36"/>
        <v>109.63222416812572</v>
      </c>
      <c r="G165" s="4">
        <f t="shared" si="33"/>
        <v>117.89077212805975</v>
      </c>
      <c r="H165" s="4">
        <f t="shared" si="34"/>
        <v>113.81818181818161</v>
      </c>
      <c r="I165" s="4">
        <f t="shared" si="37"/>
        <v>117.89077212805975</v>
      </c>
      <c r="J165" s="4">
        <f t="shared" si="45"/>
        <v>26.604999999999876</v>
      </c>
      <c r="K165" s="4">
        <f t="shared" si="38"/>
        <v>28.169995491868338</v>
      </c>
      <c r="L165" s="4">
        <f t="shared" si="39"/>
        <v>28.169995491868338</v>
      </c>
      <c r="M165" s="4">
        <f t="shared" si="40"/>
        <v>8.2368421052631504</v>
      </c>
      <c r="N165" s="4">
        <f t="shared" si="41"/>
        <v>90.605263157894584</v>
      </c>
      <c r="O165" s="4">
        <f t="shared" si="42"/>
        <v>28.169995491868338</v>
      </c>
      <c r="P165" s="4">
        <v>28.169995491868338</v>
      </c>
      <c r="Q165" s="4">
        <f t="shared" si="43"/>
        <v>6.5966386554621641</v>
      </c>
      <c r="R165" s="4">
        <f t="shared" si="35"/>
        <v>6.5966386554621641</v>
      </c>
      <c r="S165" s="4">
        <v>13.414283567556367</v>
      </c>
      <c r="T165" s="4">
        <v>13.41428356755636</v>
      </c>
    </row>
    <row r="166" spans="1:20">
      <c r="A166" s="8">
        <v>16.399999999999999</v>
      </c>
      <c r="B166" s="4">
        <v>31.399999999999899</v>
      </c>
      <c r="C166" s="4">
        <f t="shared" si="44"/>
        <v>59.494736842104935</v>
      </c>
      <c r="D166" s="4">
        <f t="shared" si="31"/>
        <v>109.98248686514849</v>
      </c>
      <c r="E166" s="4">
        <f t="shared" si="32"/>
        <v>112.14285714285688</v>
      </c>
      <c r="F166" s="4">
        <f t="shared" si="36"/>
        <v>109.98248686514849</v>
      </c>
      <c r="G166" s="4">
        <f t="shared" si="33"/>
        <v>118.2674199623347</v>
      </c>
      <c r="H166" s="4">
        <f t="shared" si="34"/>
        <v>114.18181818181796</v>
      </c>
      <c r="I166" s="4">
        <f t="shared" si="37"/>
        <v>118.2674199623347</v>
      </c>
      <c r="J166" s="4">
        <f t="shared" si="45"/>
        <v>26.689999999999873</v>
      </c>
      <c r="K166" s="4">
        <f t="shared" si="38"/>
        <v>28.259995420310695</v>
      </c>
      <c r="L166" s="4">
        <f t="shared" si="39"/>
        <v>28.259995420310695</v>
      </c>
      <c r="M166" s="4">
        <f t="shared" si="40"/>
        <v>8.2631578947368336</v>
      </c>
      <c r="N166" s="4">
        <f t="shared" si="41"/>
        <v>90.894736842105104</v>
      </c>
      <c r="O166" s="4">
        <f t="shared" si="42"/>
        <v>28.259995420310695</v>
      </c>
      <c r="P166" s="4">
        <v>28.259995420310695</v>
      </c>
      <c r="Q166" s="4">
        <f t="shared" si="43"/>
        <v>6.6176470588235086</v>
      </c>
      <c r="R166" s="4">
        <f t="shared" si="35"/>
        <v>6.6176470588235086</v>
      </c>
      <c r="S166" s="4">
        <v>13.457140676338442</v>
      </c>
      <c r="T166" s="4">
        <v>13.457140676338435</v>
      </c>
    </row>
    <row r="167" spans="1:20">
      <c r="A167" s="8">
        <v>16.5</v>
      </c>
      <c r="B167" s="4">
        <v>31.499999999999901</v>
      </c>
      <c r="C167" s="4">
        <f t="shared" si="44"/>
        <v>59.684210526315468</v>
      </c>
      <c r="D167" s="4">
        <f t="shared" si="31"/>
        <v>110.33274956217126</v>
      </c>
      <c r="E167" s="4">
        <f t="shared" si="32"/>
        <v>112.49999999999974</v>
      </c>
      <c r="F167" s="4">
        <f t="shared" si="36"/>
        <v>110.33274956217126</v>
      </c>
      <c r="G167" s="4">
        <f t="shared" si="33"/>
        <v>118.64406779660966</v>
      </c>
      <c r="H167" s="4">
        <f t="shared" si="34"/>
        <v>114.54545454545433</v>
      </c>
      <c r="I167" s="4">
        <f t="shared" si="37"/>
        <v>118.64406779660966</v>
      </c>
      <c r="J167" s="4">
        <f t="shared" si="45"/>
        <v>26.774999999999874</v>
      </c>
      <c r="K167" s="4">
        <f t="shared" si="38"/>
        <v>28.349995348753048</v>
      </c>
      <c r="L167" s="4">
        <f t="shared" si="39"/>
        <v>28.349995348753048</v>
      </c>
      <c r="M167" s="4">
        <f t="shared" si="40"/>
        <v>8.2894736842105186</v>
      </c>
      <c r="N167" s="4">
        <f t="shared" si="41"/>
        <v>91.184210526315638</v>
      </c>
      <c r="O167" s="4">
        <f t="shared" si="42"/>
        <v>28.349995348753048</v>
      </c>
      <c r="P167" s="4">
        <v>28.349995348753048</v>
      </c>
      <c r="Q167" s="4">
        <f t="shared" si="43"/>
        <v>6.638655462184853</v>
      </c>
      <c r="R167" s="4">
        <f t="shared" si="35"/>
        <v>6.638655462184853</v>
      </c>
      <c r="S167" s="4">
        <v>13.499997785120515</v>
      </c>
      <c r="T167" s="4">
        <v>13.499997785120508</v>
      </c>
    </row>
    <row r="168" spans="1:20">
      <c r="A168" s="8">
        <v>16.600000000000001</v>
      </c>
      <c r="B168" s="4">
        <v>31.599999999999898</v>
      </c>
      <c r="C168" s="4">
        <f t="shared" si="44"/>
        <v>59.873684210525987</v>
      </c>
      <c r="D168" s="4">
        <f t="shared" si="31"/>
        <v>110.68301225919403</v>
      </c>
      <c r="E168" s="4">
        <f t="shared" si="32"/>
        <v>112.85714285714259</v>
      </c>
      <c r="F168" s="4">
        <f t="shared" si="36"/>
        <v>110.68301225919403</v>
      </c>
      <c r="G168" s="4">
        <f t="shared" si="33"/>
        <v>119.0207156308846</v>
      </c>
      <c r="H168" s="4">
        <f t="shared" si="34"/>
        <v>114.90909090909069</v>
      </c>
      <c r="I168" s="4">
        <f t="shared" si="37"/>
        <v>119.0207156308846</v>
      </c>
      <c r="J168" s="4">
        <f t="shared" si="45"/>
        <v>26.859999999999875</v>
      </c>
      <c r="K168" s="4">
        <f t="shared" si="38"/>
        <v>28.439995277195401</v>
      </c>
      <c r="L168" s="4">
        <f t="shared" si="39"/>
        <v>28.439995277195401</v>
      </c>
      <c r="M168" s="4">
        <f t="shared" si="40"/>
        <v>8.3157894736842017</v>
      </c>
      <c r="N168" s="4">
        <f t="shared" si="41"/>
        <v>91.473684210526159</v>
      </c>
      <c r="O168" s="4">
        <f t="shared" si="42"/>
        <v>28.439995277195401</v>
      </c>
      <c r="P168" s="4">
        <v>28.439995277195401</v>
      </c>
      <c r="Q168" s="4">
        <f t="shared" si="43"/>
        <v>6.6596638655461975</v>
      </c>
      <c r="R168" s="4">
        <f t="shared" si="35"/>
        <v>6.6596638655461975</v>
      </c>
      <c r="S168" s="4">
        <v>13.542854893902586</v>
      </c>
      <c r="T168" s="4">
        <v>13.542854893902579</v>
      </c>
    </row>
    <row r="169" spans="1:20">
      <c r="A169" s="8">
        <v>16.7</v>
      </c>
      <c r="B169" s="4">
        <v>31.6999999999999</v>
      </c>
      <c r="C169" s="4">
        <f t="shared" si="44"/>
        <v>60.06315789473652</v>
      </c>
      <c r="D169" s="4">
        <f t="shared" si="31"/>
        <v>111.0332749562168</v>
      </c>
      <c r="E169" s="4">
        <f t="shared" si="32"/>
        <v>113.21428571428545</v>
      </c>
      <c r="F169" s="4">
        <f t="shared" si="36"/>
        <v>111.0332749562168</v>
      </c>
      <c r="G169" s="4">
        <f t="shared" si="33"/>
        <v>119.39736346515956</v>
      </c>
      <c r="H169" s="4">
        <f t="shared" si="34"/>
        <v>115.27272727272707</v>
      </c>
      <c r="I169" s="4">
        <f t="shared" si="37"/>
        <v>119.39736346515956</v>
      </c>
      <c r="J169" s="4">
        <f t="shared" si="45"/>
        <v>26.944999999999876</v>
      </c>
      <c r="K169" s="4">
        <f t="shared" si="38"/>
        <v>28.529995205637764</v>
      </c>
      <c r="L169" s="4">
        <f t="shared" si="39"/>
        <v>28.529995205637764</v>
      </c>
      <c r="M169" s="4">
        <f t="shared" si="40"/>
        <v>8.3421052631578867</v>
      </c>
      <c r="N169" s="4">
        <f t="shared" si="41"/>
        <v>91.763157894736693</v>
      </c>
      <c r="O169" s="4">
        <f t="shared" si="42"/>
        <v>28.529995205637764</v>
      </c>
      <c r="P169" s="4">
        <v>28.529995205637764</v>
      </c>
      <c r="Q169" s="4">
        <f t="shared" si="43"/>
        <v>6.6806722689075428</v>
      </c>
      <c r="R169" s="4">
        <f t="shared" si="35"/>
        <v>6.6806722689075428</v>
      </c>
      <c r="S169" s="4">
        <v>13.585712002684664</v>
      </c>
      <c r="T169" s="4">
        <v>13.585712002684657</v>
      </c>
    </row>
    <row r="170" spans="1:20">
      <c r="A170" s="8">
        <v>16.8</v>
      </c>
      <c r="B170" s="4">
        <v>31.799999999999901</v>
      </c>
      <c r="C170" s="4">
        <f t="shared" si="44"/>
        <v>60.252631578947046</v>
      </c>
      <c r="D170" s="4">
        <f t="shared" si="31"/>
        <v>111.38353765323957</v>
      </c>
      <c r="E170" s="4">
        <f t="shared" si="32"/>
        <v>113.57142857142831</v>
      </c>
      <c r="F170" s="4">
        <f t="shared" si="36"/>
        <v>111.38353765323957</v>
      </c>
      <c r="G170" s="4">
        <f t="shared" si="33"/>
        <v>119.77401129943452</v>
      </c>
      <c r="H170" s="4">
        <f t="shared" si="34"/>
        <v>115.63636363636344</v>
      </c>
      <c r="I170" s="4">
        <f t="shared" si="37"/>
        <v>119.77401129943452</v>
      </c>
      <c r="J170" s="4">
        <f t="shared" si="45"/>
        <v>27.029999999999877</v>
      </c>
      <c r="K170" s="4">
        <f t="shared" si="38"/>
        <v>28.619995134080121</v>
      </c>
      <c r="L170" s="4">
        <f t="shared" si="39"/>
        <v>28.619995134080121</v>
      </c>
      <c r="M170" s="4">
        <f t="shared" si="40"/>
        <v>8.3684210526315699</v>
      </c>
      <c r="N170" s="4">
        <f t="shared" si="41"/>
        <v>92.052631578947228</v>
      </c>
      <c r="O170" s="4">
        <f t="shared" si="42"/>
        <v>28.619995134080121</v>
      </c>
      <c r="P170" s="4">
        <v>28.619995134080121</v>
      </c>
      <c r="Q170" s="4">
        <f t="shared" si="43"/>
        <v>6.7016806722688873</v>
      </c>
      <c r="R170" s="4">
        <f t="shared" si="35"/>
        <v>6.7016806722688873</v>
      </c>
      <c r="S170" s="4">
        <v>13.628569111466739</v>
      </c>
      <c r="T170" s="4">
        <v>13.628569111466732</v>
      </c>
    </row>
    <row r="171" spans="1:20">
      <c r="A171" s="8">
        <v>16.899999999999999</v>
      </c>
      <c r="B171" s="4">
        <v>31.899999999999899</v>
      </c>
      <c r="C171" s="4">
        <f t="shared" si="44"/>
        <v>60.442105263157565</v>
      </c>
      <c r="D171" s="4">
        <f t="shared" si="31"/>
        <v>111.73380035026233</v>
      </c>
      <c r="E171" s="4">
        <f t="shared" si="32"/>
        <v>113.92857142857116</v>
      </c>
      <c r="F171" s="4">
        <f t="shared" si="36"/>
        <v>111.73380035026233</v>
      </c>
      <c r="G171" s="4">
        <f t="shared" si="33"/>
        <v>120.15065913370947</v>
      </c>
      <c r="H171" s="4">
        <f t="shared" si="34"/>
        <v>115.99999999999979</v>
      </c>
      <c r="I171" s="4">
        <f t="shared" si="37"/>
        <v>120.15065913370947</v>
      </c>
      <c r="J171" s="4">
        <f t="shared" si="45"/>
        <v>27.114999999999874</v>
      </c>
      <c r="K171" s="4">
        <f t="shared" si="38"/>
        <v>28.709995062522481</v>
      </c>
      <c r="L171" s="4">
        <f t="shared" si="39"/>
        <v>28.709995062522481</v>
      </c>
      <c r="M171" s="4">
        <f t="shared" si="40"/>
        <v>8.3947368421052531</v>
      </c>
      <c r="N171" s="4">
        <f t="shared" si="41"/>
        <v>92.342105263157748</v>
      </c>
      <c r="O171" s="4">
        <f t="shared" si="42"/>
        <v>28.709995062522481</v>
      </c>
      <c r="P171" s="4">
        <v>28.709995062522481</v>
      </c>
      <c r="Q171" s="4">
        <f t="shared" si="43"/>
        <v>6.7226890756302327</v>
      </c>
      <c r="R171" s="4">
        <f t="shared" si="35"/>
        <v>6.7226890756302327</v>
      </c>
      <c r="S171" s="4">
        <v>13.671426220248813</v>
      </c>
      <c r="T171" s="4">
        <v>13.671426220248804</v>
      </c>
    </row>
    <row r="172" spans="1:20">
      <c r="A172" s="8">
        <v>17</v>
      </c>
      <c r="B172" s="4">
        <v>31.999999999999901</v>
      </c>
      <c r="C172" s="4">
        <f t="shared" si="44"/>
        <v>60.631578947368098</v>
      </c>
      <c r="D172" s="4">
        <f t="shared" si="31"/>
        <v>112.08406304728511</v>
      </c>
      <c r="E172" s="4">
        <f t="shared" si="32"/>
        <v>114.28571428571402</v>
      </c>
      <c r="F172" s="4">
        <f t="shared" si="36"/>
        <v>112.08406304728511</v>
      </c>
      <c r="G172" s="4">
        <f t="shared" si="33"/>
        <v>120.52730696798443</v>
      </c>
      <c r="H172" s="4">
        <f t="shared" si="34"/>
        <v>116.36363636363616</v>
      </c>
      <c r="I172" s="4">
        <f t="shared" si="37"/>
        <v>120.52730696798443</v>
      </c>
      <c r="J172" s="4">
        <f t="shared" si="45"/>
        <v>27.199999999999878</v>
      </c>
      <c r="K172" s="4">
        <f t="shared" si="38"/>
        <v>28.799994990964844</v>
      </c>
      <c r="L172" s="4">
        <f t="shared" si="39"/>
        <v>28.799994990964844</v>
      </c>
      <c r="M172" s="4">
        <f t="shared" si="40"/>
        <v>8.421052631578938</v>
      </c>
      <c r="N172" s="4">
        <f t="shared" si="41"/>
        <v>92.631578947368283</v>
      </c>
      <c r="O172" s="4">
        <f t="shared" si="42"/>
        <v>28.799994990964844</v>
      </c>
      <c r="P172" s="4">
        <v>28.799994990964844</v>
      </c>
      <c r="Q172" s="4">
        <f t="shared" si="43"/>
        <v>6.743697478991578</v>
      </c>
      <c r="R172" s="4">
        <f t="shared" si="35"/>
        <v>6.743697478991578</v>
      </c>
      <c r="S172" s="4">
        <v>13.714283329030891</v>
      </c>
      <c r="T172" s="4">
        <v>13.714283329030883</v>
      </c>
    </row>
    <row r="173" spans="1:20">
      <c r="A173" s="8">
        <v>17.100000000000001</v>
      </c>
      <c r="B173" s="4">
        <v>32.099999999999902</v>
      </c>
      <c r="C173" s="4">
        <f t="shared" si="44"/>
        <v>60.821052631578631</v>
      </c>
      <c r="D173" s="4">
        <f t="shared" si="31"/>
        <v>112.43432574430788</v>
      </c>
      <c r="E173" s="4">
        <f t="shared" si="32"/>
        <v>114.64285714285688</v>
      </c>
      <c r="F173" s="4">
        <f t="shared" si="36"/>
        <v>112.43432574430788</v>
      </c>
      <c r="G173" s="4">
        <f t="shared" si="33"/>
        <v>120.90395480225938</v>
      </c>
      <c r="H173" s="4">
        <f t="shared" si="34"/>
        <v>116.72727272727253</v>
      </c>
      <c r="I173" s="4">
        <f t="shared" si="37"/>
        <v>120.90395480225938</v>
      </c>
      <c r="J173" s="4">
        <f t="shared" si="45"/>
        <v>27.284999999999883</v>
      </c>
      <c r="K173" s="4">
        <f t="shared" si="38"/>
        <v>28.889994919407204</v>
      </c>
      <c r="L173" s="4">
        <f t="shared" si="39"/>
        <v>28.889994919407204</v>
      </c>
      <c r="M173" s="4">
        <f t="shared" si="40"/>
        <v>8.447368421052623</v>
      </c>
      <c r="N173" s="4">
        <f t="shared" si="41"/>
        <v>92.921052631578803</v>
      </c>
      <c r="O173" s="4">
        <f t="shared" si="42"/>
        <v>28.889994919407204</v>
      </c>
      <c r="P173" s="4">
        <v>28.889994919407204</v>
      </c>
      <c r="Q173" s="4">
        <f t="shared" si="43"/>
        <v>6.7647058823529234</v>
      </c>
      <c r="R173" s="4">
        <f t="shared" si="35"/>
        <v>6.7647058823529234</v>
      </c>
      <c r="S173" s="4">
        <v>13.757140437812966</v>
      </c>
      <c r="T173" s="4">
        <v>13.757140437812957</v>
      </c>
    </row>
    <row r="174" spans="1:20">
      <c r="A174" s="8">
        <v>17.2</v>
      </c>
      <c r="B174" s="4">
        <v>32.199999999999903</v>
      </c>
      <c r="C174" s="4">
        <f t="shared" si="44"/>
        <v>61.010526315789164</v>
      </c>
      <c r="D174" s="4">
        <f t="shared" si="31"/>
        <v>112.78458844133065</v>
      </c>
      <c r="E174" s="4">
        <f t="shared" si="32"/>
        <v>114.99999999999974</v>
      </c>
      <c r="F174" s="4">
        <f t="shared" si="36"/>
        <v>112.78458844133065</v>
      </c>
      <c r="G174" s="4">
        <f t="shared" si="33"/>
        <v>121.28060263653434</v>
      </c>
      <c r="H174" s="4">
        <f t="shared" si="34"/>
        <v>117.09090909090891</v>
      </c>
      <c r="I174" s="4">
        <f t="shared" si="37"/>
        <v>121.28060263653434</v>
      </c>
      <c r="J174" s="4">
        <f t="shared" si="45"/>
        <v>27.369999999999884</v>
      </c>
      <c r="K174" s="4">
        <f t="shared" si="38"/>
        <v>28.979994847849557</v>
      </c>
      <c r="L174" s="4">
        <f t="shared" si="39"/>
        <v>28.979994847849557</v>
      </c>
      <c r="M174" s="4">
        <f t="shared" si="40"/>
        <v>8.4736842105263079</v>
      </c>
      <c r="N174" s="4">
        <f t="shared" si="41"/>
        <v>93.210526315789338</v>
      </c>
      <c r="O174" s="4">
        <f t="shared" si="42"/>
        <v>28.979994847849557</v>
      </c>
      <c r="P174" s="4">
        <v>28.979994847849557</v>
      </c>
      <c r="Q174" s="4">
        <f t="shared" si="43"/>
        <v>6.785714285714266</v>
      </c>
      <c r="R174" s="4">
        <f t="shared" si="35"/>
        <v>6.785714285714266</v>
      </c>
      <c r="S174" s="4">
        <v>13.799997546595037</v>
      </c>
      <c r="T174" s="4">
        <v>13.799997546595028</v>
      </c>
    </row>
    <row r="175" spans="1:20">
      <c r="A175" s="8">
        <v>17.3</v>
      </c>
      <c r="B175" s="4">
        <v>32.299999999999898</v>
      </c>
      <c r="C175" s="4">
        <f t="shared" si="44"/>
        <v>61.199999999999676</v>
      </c>
      <c r="D175" s="4">
        <f t="shared" si="31"/>
        <v>113.1348511383534</v>
      </c>
      <c r="E175" s="4">
        <f t="shared" si="32"/>
        <v>115.35714285714258</v>
      </c>
      <c r="F175" s="4">
        <f t="shared" si="36"/>
        <v>113.1348511383534</v>
      </c>
      <c r="G175" s="4">
        <f t="shared" si="33"/>
        <v>121.65725047080927</v>
      </c>
      <c r="H175" s="4">
        <f t="shared" si="34"/>
        <v>117.45454545454525</v>
      </c>
      <c r="I175" s="4">
        <f t="shared" si="37"/>
        <v>121.65725047080927</v>
      </c>
      <c r="J175" s="4">
        <f t="shared" si="45"/>
        <v>27.454999999999878</v>
      </c>
      <c r="K175" s="4">
        <f t="shared" si="38"/>
        <v>29.06999477629191</v>
      </c>
      <c r="L175" s="4">
        <f t="shared" si="39"/>
        <v>29.06999477629191</v>
      </c>
      <c r="M175" s="4">
        <f t="shared" si="40"/>
        <v>8.4999999999999893</v>
      </c>
      <c r="N175" s="4">
        <f t="shared" si="41"/>
        <v>93.499999999999858</v>
      </c>
      <c r="O175" s="4">
        <f t="shared" si="42"/>
        <v>29.06999477629191</v>
      </c>
      <c r="P175" s="4">
        <v>29.06999477629191</v>
      </c>
      <c r="Q175" s="4">
        <f t="shared" si="43"/>
        <v>6.8067226890755901</v>
      </c>
      <c r="R175" s="4">
        <f t="shared" si="35"/>
        <v>6.8067226890755901</v>
      </c>
      <c r="S175" s="4">
        <v>13.84285465537711</v>
      </c>
      <c r="T175" s="4">
        <v>13.842854655377099</v>
      </c>
    </row>
    <row r="176" spans="1:20">
      <c r="A176" s="8">
        <v>17.399999999999999</v>
      </c>
      <c r="B176" s="4">
        <v>32.3999999999998</v>
      </c>
      <c r="C176" s="4">
        <f t="shared" si="44"/>
        <v>61.38947368421001</v>
      </c>
      <c r="D176" s="4">
        <f t="shared" si="31"/>
        <v>113.48511383537581</v>
      </c>
      <c r="E176" s="4">
        <f t="shared" si="32"/>
        <v>115.7142857142851</v>
      </c>
      <c r="F176" s="4">
        <f t="shared" si="36"/>
        <v>113.48511383537581</v>
      </c>
      <c r="G176" s="4">
        <f t="shared" si="33"/>
        <v>122.03389830508385</v>
      </c>
      <c r="H176" s="4">
        <f t="shared" si="34"/>
        <v>117.81818181818126</v>
      </c>
      <c r="I176" s="4">
        <f t="shared" si="37"/>
        <v>122.03389830508385</v>
      </c>
      <c r="J176" s="4">
        <f t="shared" si="45"/>
        <v>27.539999999999793</v>
      </c>
      <c r="K176" s="4">
        <f t="shared" si="38"/>
        <v>29.15999470473427</v>
      </c>
      <c r="L176" s="4">
        <f t="shared" si="39"/>
        <v>29.15999470473427</v>
      </c>
      <c r="M176" s="4">
        <f t="shared" si="40"/>
        <v>8.5263157894736477</v>
      </c>
      <c r="N176" s="4">
        <f t="shared" si="41"/>
        <v>93.789473684210094</v>
      </c>
      <c r="O176" s="4">
        <f t="shared" si="42"/>
        <v>29.15999470473427</v>
      </c>
      <c r="P176" s="4">
        <v>29.15999470473427</v>
      </c>
      <c r="Q176" s="4">
        <f t="shared" si="43"/>
        <v>6.8277310924369354</v>
      </c>
      <c r="R176" s="4">
        <f t="shared" si="35"/>
        <v>6.8277310924369354</v>
      </c>
      <c r="S176" s="4">
        <v>13.885711764159186</v>
      </c>
      <c r="T176" s="4">
        <v>13.885711764159176</v>
      </c>
    </row>
    <row r="177" spans="1:20">
      <c r="A177" s="8">
        <v>17.5</v>
      </c>
      <c r="B177" s="4">
        <v>32.499999999999801</v>
      </c>
      <c r="C177" s="4">
        <f t="shared" si="44"/>
        <v>61.578947368420543</v>
      </c>
      <c r="D177" s="4">
        <f t="shared" si="31"/>
        <v>113.83537653239858</v>
      </c>
      <c r="E177" s="4">
        <f t="shared" si="32"/>
        <v>116.07142857142796</v>
      </c>
      <c r="F177" s="4">
        <f t="shared" si="36"/>
        <v>113.83537653239858</v>
      </c>
      <c r="G177" s="4">
        <f t="shared" si="33"/>
        <v>122.4105461393588</v>
      </c>
      <c r="H177" s="4">
        <f t="shared" si="34"/>
        <v>118.18181818181763</v>
      </c>
      <c r="I177" s="4">
        <f t="shared" si="37"/>
        <v>122.4105461393588</v>
      </c>
      <c r="J177" s="4">
        <f t="shared" si="45"/>
        <v>27.624999999999794</v>
      </c>
      <c r="K177" s="4">
        <f t="shared" si="38"/>
        <v>29.249994633176623</v>
      </c>
      <c r="L177" s="4">
        <f t="shared" si="39"/>
        <v>29.249994633176623</v>
      </c>
      <c r="M177" s="4">
        <f t="shared" si="40"/>
        <v>8.5526315789473326</v>
      </c>
      <c r="N177" s="4">
        <f t="shared" si="41"/>
        <v>94.078947368420629</v>
      </c>
      <c r="O177" s="4">
        <f t="shared" si="42"/>
        <v>29.249994633176623</v>
      </c>
      <c r="P177" s="4">
        <v>29.249994633176623</v>
      </c>
      <c r="Q177" s="4">
        <f t="shared" si="43"/>
        <v>6.8487394957982808</v>
      </c>
      <c r="R177" s="4">
        <f t="shared" si="35"/>
        <v>6.8487394957982808</v>
      </c>
      <c r="S177" s="4">
        <v>13.928568872941259</v>
      </c>
      <c r="T177" s="4">
        <v>13.928568872941248</v>
      </c>
    </row>
    <row r="178" spans="1:20">
      <c r="A178" s="8">
        <v>17.600000000000001</v>
      </c>
      <c r="B178" s="4">
        <v>32.599999999999802</v>
      </c>
      <c r="C178" s="4">
        <f t="shared" si="44"/>
        <v>61.768421052631076</v>
      </c>
      <c r="D178" s="4">
        <f t="shared" si="31"/>
        <v>114.18563922942135</v>
      </c>
      <c r="E178" s="4">
        <f t="shared" si="32"/>
        <v>116.42857142857082</v>
      </c>
      <c r="F178" s="4">
        <f t="shared" si="36"/>
        <v>114.18563922942135</v>
      </c>
      <c r="G178" s="4">
        <f t="shared" si="33"/>
        <v>122.78719397363375</v>
      </c>
      <c r="H178" s="4">
        <f t="shared" si="34"/>
        <v>118.54545454545401</v>
      </c>
      <c r="I178" s="4">
        <f t="shared" si="37"/>
        <v>122.78719397363375</v>
      </c>
      <c r="J178" s="4">
        <f t="shared" si="45"/>
        <v>27.709999999999795</v>
      </c>
      <c r="K178" s="4">
        <f t="shared" si="38"/>
        <v>29.339994561618983</v>
      </c>
      <c r="L178" s="4">
        <f t="shared" si="39"/>
        <v>29.339994561618983</v>
      </c>
      <c r="M178" s="4">
        <f t="shared" si="40"/>
        <v>8.5789473684210176</v>
      </c>
      <c r="N178" s="4">
        <f t="shared" si="41"/>
        <v>94.368421052631163</v>
      </c>
      <c r="O178" s="4">
        <f t="shared" si="42"/>
        <v>29.339994561618983</v>
      </c>
      <c r="P178" s="4">
        <v>29.339994561618983</v>
      </c>
      <c r="Q178" s="4">
        <f t="shared" si="43"/>
        <v>6.8697478991596235</v>
      </c>
      <c r="R178" s="4">
        <f t="shared" si="35"/>
        <v>6.8697478991596235</v>
      </c>
      <c r="S178" s="4">
        <v>13.971425981723335</v>
      </c>
      <c r="T178" s="4">
        <v>13.971425981723325</v>
      </c>
    </row>
    <row r="179" spans="1:20">
      <c r="A179" s="8">
        <v>17.7</v>
      </c>
      <c r="B179" s="4">
        <v>32.699999999999797</v>
      </c>
      <c r="C179" s="4">
        <f t="shared" si="44"/>
        <v>61.957894736841595</v>
      </c>
      <c r="D179" s="4">
        <f t="shared" si="31"/>
        <v>114.53590192644411</v>
      </c>
      <c r="E179" s="4">
        <f t="shared" si="32"/>
        <v>116.78571428571365</v>
      </c>
      <c r="F179" s="4">
        <f t="shared" si="36"/>
        <v>114.53590192644411</v>
      </c>
      <c r="G179" s="4">
        <f t="shared" si="33"/>
        <v>123.16384180790868</v>
      </c>
      <c r="H179" s="4">
        <f t="shared" si="34"/>
        <v>118.90909090909035</v>
      </c>
      <c r="I179" s="4">
        <f t="shared" si="37"/>
        <v>123.16384180790868</v>
      </c>
      <c r="J179" s="4">
        <f t="shared" si="45"/>
        <v>27.794999999999792</v>
      </c>
      <c r="K179" s="4">
        <f t="shared" si="38"/>
        <v>29.429994490061347</v>
      </c>
      <c r="L179" s="4">
        <f t="shared" si="39"/>
        <v>29.429994490061347</v>
      </c>
      <c r="M179" s="4">
        <f t="shared" si="40"/>
        <v>8.6052631578947008</v>
      </c>
      <c r="N179" s="4">
        <f t="shared" si="41"/>
        <v>94.657894736841669</v>
      </c>
      <c r="O179" s="4">
        <f t="shared" si="42"/>
        <v>29.429994490061347</v>
      </c>
      <c r="P179" s="4">
        <v>29.429994490061347</v>
      </c>
      <c r="Q179" s="4">
        <f t="shared" si="43"/>
        <v>6.8907563025209688</v>
      </c>
      <c r="R179" s="4">
        <f t="shared" si="35"/>
        <v>6.8907563025209688</v>
      </c>
      <c r="S179" s="4">
        <v>14.014283090505412</v>
      </c>
      <c r="T179" s="4">
        <v>14.014283090505401</v>
      </c>
    </row>
    <row r="180" spans="1:20">
      <c r="A180" s="8">
        <v>17.8</v>
      </c>
      <c r="B180" s="4">
        <v>32.799999999999798</v>
      </c>
      <c r="C180" s="4">
        <f t="shared" si="44"/>
        <v>62.147368421052121</v>
      </c>
      <c r="D180" s="4">
        <f t="shared" si="31"/>
        <v>114.88616462346688</v>
      </c>
      <c r="E180" s="4">
        <f t="shared" si="32"/>
        <v>117.14285714285651</v>
      </c>
      <c r="F180" s="4">
        <f t="shared" si="36"/>
        <v>114.88616462346688</v>
      </c>
      <c r="G180" s="4">
        <f t="shared" si="33"/>
        <v>123.54048964218363</v>
      </c>
      <c r="H180" s="4">
        <f t="shared" si="34"/>
        <v>119.27272727272671</v>
      </c>
      <c r="I180" s="4">
        <f t="shared" si="37"/>
        <v>123.54048964218363</v>
      </c>
      <c r="J180" s="4">
        <f t="shared" si="45"/>
        <v>27.879999999999793</v>
      </c>
      <c r="K180" s="4">
        <f t="shared" si="38"/>
        <v>29.519994418503703</v>
      </c>
      <c r="L180" s="4">
        <f t="shared" si="39"/>
        <v>29.519994418503703</v>
      </c>
      <c r="M180" s="4">
        <f t="shared" si="40"/>
        <v>8.6315789473683857</v>
      </c>
      <c r="N180" s="4">
        <f t="shared" si="41"/>
        <v>94.94736842105219</v>
      </c>
      <c r="O180" s="4">
        <f t="shared" si="42"/>
        <v>29.519994418503703</v>
      </c>
      <c r="P180" s="4">
        <v>29.519994418503703</v>
      </c>
      <c r="Q180" s="4">
        <f t="shared" si="43"/>
        <v>6.9117647058823133</v>
      </c>
      <c r="R180" s="4">
        <f t="shared" si="35"/>
        <v>6.9117647058823133</v>
      </c>
      <c r="S180" s="4">
        <v>14.057140199287486</v>
      </c>
      <c r="T180" s="4">
        <v>14.057140199287476</v>
      </c>
    </row>
    <row r="181" spans="1:20">
      <c r="A181" s="8">
        <v>17.899999999999999</v>
      </c>
      <c r="B181" s="4">
        <v>32.8999999999998</v>
      </c>
      <c r="C181" s="4">
        <f t="shared" si="44"/>
        <v>62.336842105262647</v>
      </c>
      <c r="D181" s="4">
        <f t="shared" si="31"/>
        <v>115.23642732048965</v>
      </c>
      <c r="E181" s="4">
        <f t="shared" si="32"/>
        <v>117.49999999999937</v>
      </c>
      <c r="F181" s="4">
        <f t="shared" si="36"/>
        <v>115.23642732048965</v>
      </c>
      <c r="G181" s="4">
        <f t="shared" si="33"/>
        <v>123.91713747645859</v>
      </c>
      <c r="H181" s="4">
        <f t="shared" si="34"/>
        <v>119.63636363636309</v>
      </c>
      <c r="I181" s="4">
        <f t="shared" si="37"/>
        <v>123.91713747645859</v>
      </c>
      <c r="J181" s="4">
        <f t="shared" si="45"/>
        <v>27.964999999999794</v>
      </c>
      <c r="K181" s="4">
        <f t="shared" si="38"/>
        <v>29.609994346946063</v>
      </c>
      <c r="L181" s="4">
        <f t="shared" si="39"/>
        <v>29.609994346946063</v>
      </c>
      <c r="M181" s="4">
        <f t="shared" si="40"/>
        <v>8.6578947368420707</v>
      </c>
      <c r="N181" s="4">
        <f t="shared" si="41"/>
        <v>95.236842105262724</v>
      </c>
      <c r="O181" s="4">
        <f t="shared" si="42"/>
        <v>29.609994346946063</v>
      </c>
      <c r="P181" s="4">
        <v>29.609994346946063</v>
      </c>
      <c r="Q181" s="4">
        <f t="shared" si="43"/>
        <v>6.9327731092436577</v>
      </c>
      <c r="R181" s="4">
        <f t="shared" si="35"/>
        <v>6.9327731092436577</v>
      </c>
      <c r="S181" s="4">
        <v>14.099997308069563</v>
      </c>
      <c r="T181" s="4">
        <v>14.099997308069552</v>
      </c>
    </row>
    <row r="182" spans="1:20">
      <c r="A182" s="8">
        <v>18</v>
      </c>
      <c r="B182" s="4">
        <v>32.999999999999801</v>
      </c>
      <c r="C182" s="4">
        <f t="shared" si="44"/>
        <v>62.526315789473173</v>
      </c>
      <c r="D182" s="4">
        <f t="shared" si="31"/>
        <v>115.58669001751242</v>
      </c>
      <c r="E182" s="4">
        <f t="shared" si="32"/>
        <v>117.85714285714224</v>
      </c>
      <c r="F182" s="4">
        <f t="shared" si="36"/>
        <v>115.58669001751242</v>
      </c>
      <c r="G182" s="4">
        <f t="shared" si="33"/>
        <v>124.29378531073354</v>
      </c>
      <c r="H182" s="4">
        <f t="shared" si="34"/>
        <v>119.99999999999946</v>
      </c>
      <c r="I182" s="4">
        <f t="shared" si="37"/>
        <v>124.29378531073354</v>
      </c>
      <c r="J182" s="4">
        <f t="shared" si="45"/>
        <v>28.049999999999795</v>
      </c>
      <c r="K182" s="4">
        <f t="shared" si="38"/>
        <v>29.699994275388427</v>
      </c>
      <c r="L182" s="4">
        <f t="shared" si="39"/>
        <v>29.699994275388427</v>
      </c>
      <c r="M182" s="4">
        <f t="shared" si="40"/>
        <v>8.6842105263157556</v>
      </c>
      <c r="N182" s="4">
        <f t="shared" si="41"/>
        <v>95.526315789473259</v>
      </c>
      <c r="O182" s="4">
        <f t="shared" si="42"/>
        <v>29.699994275388427</v>
      </c>
      <c r="P182" s="4">
        <v>29.699994275388427</v>
      </c>
      <c r="Q182" s="4">
        <f t="shared" si="43"/>
        <v>6.9537815126050022</v>
      </c>
      <c r="R182" s="4">
        <f t="shared" si="35"/>
        <v>6.9537815126050022</v>
      </c>
      <c r="S182" s="4">
        <v>14.142854416851639</v>
      </c>
      <c r="T182" s="4">
        <v>14.142854416851629</v>
      </c>
    </row>
    <row r="183" spans="1:20">
      <c r="A183" s="8">
        <v>18.100000000000001</v>
      </c>
      <c r="B183" s="4">
        <v>33.099999999999802</v>
      </c>
      <c r="C183" s="4">
        <f t="shared" si="44"/>
        <v>62.715789473683706</v>
      </c>
      <c r="D183" s="4">
        <f t="shared" si="31"/>
        <v>115.9369527145352</v>
      </c>
      <c r="E183" s="4">
        <f t="shared" si="32"/>
        <v>118.2142857142851</v>
      </c>
      <c r="F183" s="4">
        <f t="shared" si="36"/>
        <v>115.9369527145352</v>
      </c>
      <c r="G183" s="4">
        <f t="shared" si="33"/>
        <v>124.6704331450085</v>
      </c>
      <c r="H183" s="4">
        <f t="shared" si="34"/>
        <v>120.36363636363583</v>
      </c>
      <c r="I183" s="4">
        <f t="shared" si="37"/>
        <v>124.6704331450085</v>
      </c>
      <c r="J183" s="4">
        <f t="shared" si="45"/>
        <v>28.134999999999796</v>
      </c>
      <c r="K183" s="4">
        <f t="shared" si="38"/>
        <v>29.789994203830787</v>
      </c>
      <c r="L183" s="4">
        <f t="shared" si="39"/>
        <v>29.789994203830787</v>
      </c>
      <c r="M183" s="4">
        <f t="shared" si="40"/>
        <v>8.7105263157894406</v>
      </c>
      <c r="N183" s="4">
        <f t="shared" si="41"/>
        <v>95.815789473683793</v>
      </c>
      <c r="O183" s="4">
        <f t="shared" si="42"/>
        <v>29.789994203830787</v>
      </c>
      <c r="P183" s="4">
        <v>29.789994203830787</v>
      </c>
      <c r="Q183" s="4">
        <f t="shared" si="43"/>
        <v>6.9747899159663458</v>
      </c>
      <c r="R183" s="4">
        <f t="shared" si="35"/>
        <v>6.9747899159663458</v>
      </c>
      <c r="S183" s="4">
        <v>14.185711525633716</v>
      </c>
      <c r="T183" s="4">
        <v>14.185711525633707</v>
      </c>
    </row>
    <row r="184" spans="1:20">
      <c r="A184" s="8">
        <v>18.2</v>
      </c>
      <c r="B184" s="4">
        <v>33.199999999999797</v>
      </c>
      <c r="C184" s="4">
        <f t="shared" si="44"/>
        <v>62.905263157894218</v>
      </c>
      <c r="D184" s="4">
        <f t="shared" si="31"/>
        <v>116.28721541155795</v>
      </c>
      <c r="E184" s="4">
        <f t="shared" si="32"/>
        <v>118.57142857142793</v>
      </c>
      <c r="F184" s="4">
        <f t="shared" si="36"/>
        <v>116.28721541155795</v>
      </c>
      <c r="G184" s="4">
        <f t="shared" si="33"/>
        <v>125.04708097928345</v>
      </c>
      <c r="H184" s="4">
        <f t="shared" si="34"/>
        <v>120.72727272727218</v>
      </c>
      <c r="I184" s="4">
        <f t="shared" si="37"/>
        <v>125.04708097928345</v>
      </c>
      <c r="J184" s="4">
        <f t="shared" si="45"/>
        <v>28.219999999999793</v>
      </c>
      <c r="K184" s="4">
        <f t="shared" si="38"/>
        <v>29.879994132273143</v>
      </c>
      <c r="L184" s="4">
        <f t="shared" si="39"/>
        <v>29.879994132273143</v>
      </c>
      <c r="M184" s="4">
        <f t="shared" si="40"/>
        <v>8.7368421052631238</v>
      </c>
      <c r="N184" s="4">
        <f t="shared" si="41"/>
        <v>96.105263157894299</v>
      </c>
      <c r="O184" s="4">
        <f t="shared" si="42"/>
        <v>29.879994132273143</v>
      </c>
      <c r="P184" s="4">
        <v>29.879994132273143</v>
      </c>
      <c r="Q184" s="4">
        <f t="shared" si="43"/>
        <v>6.9957983193276911</v>
      </c>
      <c r="R184" s="4">
        <f t="shared" si="35"/>
        <v>6.9957983193276911</v>
      </c>
      <c r="S184" s="4">
        <v>14.228568634415792</v>
      </c>
      <c r="T184" s="4">
        <v>14.228568634415783</v>
      </c>
    </row>
    <row r="185" spans="1:20">
      <c r="A185" s="8">
        <v>18.3</v>
      </c>
      <c r="B185" s="4">
        <v>33.299999999999798</v>
      </c>
      <c r="C185" s="4">
        <f t="shared" si="44"/>
        <v>63.094736842104751</v>
      </c>
      <c r="D185" s="4">
        <f t="shared" si="31"/>
        <v>116.63747810858074</v>
      </c>
      <c r="E185" s="4">
        <f t="shared" si="32"/>
        <v>118.92857142857079</v>
      </c>
      <c r="F185" s="4">
        <f t="shared" si="36"/>
        <v>116.63747810858074</v>
      </c>
      <c r="G185" s="4">
        <f t="shared" si="33"/>
        <v>125.42372881355843</v>
      </c>
      <c r="H185" s="4">
        <f t="shared" si="34"/>
        <v>121.09090909090855</v>
      </c>
      <c r="I185" s="4">
        <f t="shared" si="37"/>
        <v>125.42372881355843</v>
      </c>
      <c r="J185" s="4">
        <f t="shared" si="45"/>
        <v>28.304999999999797</v>
      </c>
      <c r="K185" s="4">
        <f t="shared" si="38"/>
        <v>29.969994060715489</v>
      </c>
      <c r="L185" s="4">
        <f t="shared" si="39"/>
        <v>29.969994060715489</v>
      </c>
      <c r="M185" s="4">
        <f t="shared" si="40"/>
        <v>8.7631578947368087</v>
      </c>
      <c r="N185" s="4">
        <f t="shared" si="41"/>
        <v>96.394736842104834</v>
      </c>
      <c r="O185" s="4">
        <f t="shared" si="42"/>
        <v>29.969994060715489</v>
      </c>
      <c r="P185" s="4">
        <v>29.969994060715489</v>
      </c>
      <c r="Q185" s="4">
        <f t="shared" si="43"/>
        <v>7.0168067226890356</v>
      </c>
      <c r="R185" s="4">
        <f t="shared" si="35"/>
        <v>7.0168067226890356</v>
      </c>
      <c r="S185" s="4">
        <v>14.271425743197865</v>
      </c>
      <c r="T185" s="4">
        <v>14.271425743197856</v>
      </c>
    </row>
    <row r="186" spans="1:20">
      <c r="A186" s="8">
        <v>18.399999999999999</v>
      </c>
      <c r="B186" s="4">
        <v>33.3999999999998</v>
      </c>
      <c r="C186" s="4">
        <f t="shared" si="44"/>
        <v>63.284210526315285</v>
      </c>
      <c r="D186" s="4">
        <f t="shared" si="31"/>
        <v>116.98774080560351</v>
      </c>
      <c r="E186" s="4">
        <f t="shared" si="32"/>
        <v>119.28571428571365</v>
      </c>
      <c r="F186" s="4">
        <f t="shared" si="36"/>
        <v>116.98774080560351</v>
      </c>
      <c r="G186" s="4">
        <f t="shared" si="33"/>
        <v>125.80037664783337</v>
      </c>
      <c r="H186" s="4">
        <f t="shared" si="34"/>
        <v>121.45454545454493</v>
      </c>
      <c r="I186" s="4">
        <f t="shared" si="37"/>
        <v>125.80037664783337</v>
      </c>
      <c r="J186" s="4">
        <f t="shared" si="45"/>
        <v>28.389999999999798</v>
      </c>
      <c r="K186" s="4">
        <f t="shared" si="38"/>
        <v>30.059993989157849</v>
      </c>
      <c r="L186" s="4">
        <f t="shared" si="39"/>
        <v>30.059993989157849</v>
      </c>
      <c r="M186" s="4">
        <f t="shared" si="40"/>
        <v>8.7894736842104937</v>
      </c>
      <c r="N186" s="4">
        <f t="shared" si="41"/>
        <v>96.684210526315368</v>
      </c>
      <c r="O186" s="4">
        <f t="shared" si="42"/>
        <v>30.059993989157849</v>
      </c>
      <c r="P186" s="4">
        <v>30.059993989157849</v>
      </c>
      <c r="Q186" s="4">
        <f t="shared" si="43"/>
        <v>7.0378151260503801</v>
      </c>
      <c r="R186" s="4">
        <f t="shared" si="35"/>
        <v>7.0378151260503801</v>
      </c>
      <c r="S186" s="4">
        <v>14.314282851979941</v>
      </c>
      <c r="T186" s="4">
        <v>14.314282851979932</v>
      </c>
    </row>
    <row r="187" spans="1:20">
      <c r="A187" s="8">
        <v>18.5</v>
      </c>
      <c r="B187" s="4">
        <v>33.499999999999801</v>
      </c>
      <c r="C187" s="4">
        <f t="shared" si="44"/>
        <v>63.473684210525818</v>
      </c>
      <c r="D187" s="4">
        <f t="shared" si="31"/>
        <v>117.33800350262629</v>
      </c>
      <c r="E187" s="4">
        <f t="shared" si="32"/>
        <v>119.64285714285651</v>
      </c>
      <c r="F187" s="4">
        <f t="shared" si="36"/>
        <v>117.33800350262629</v>
      </c>
      <c r="G187" s="4">
        <f t="shared" si="33"/>
        <v>126.17702448210835</v>
      </c>
      <c r="H187" s="4">
        <f t="shared" si="34"/>
        <v>121.81818181818129</v>
      </c>
      <c r="I187" s="4">
        <f t="shared" si="37"/>
        <v>126.17702448210835</v>
      </c>
      <c r="J187" s="4">
        <f t="shared" si="45"/>
        <v>28.474999999999802</v>
      </c>
      <c r="K187" s="4">
        <f t="shared" si="38"/>
        <v>30.149993917600206</v>
      </c>
      <c r="L187" s="4">
        <f t="shared" si="39"/>
        <v>30.149993917600206</v>
      </c>
      <c r="M187" s="4">
        <f t="shared" si="40"/>
        <v>8.8157894736841786</v>
      </c>
      <c r="N187" s="4">
        <f t="shared" si="41"/>
        <v>96.973684210525903</v>
      </c>
      <c r="O187" s="4">
        <f t="shared" si="42"/>
        <v>30.149993917600206</v>
      </c>
      <c r="P187" s="4">
        <v>30.149993917600206</v>
      </c>
      <c r="Q187" s="4">
        <f t="shared" si="43"/>
        <v>7.0588235294117254</v>
      </c>
      <c r="R187" s="4">
        <f t="shared" si="35"/>
        <v>7.0588235294117254</v>
      </c>
      <c r="S187" s="4">
        <v>14.357139960762016</v>
      </c>
      <c r="T187" s="4">
        <v>14.357139960762007</v>
      </c>
    </row>
    <row r="188" spans="1:20">
      <c r="A188" s="8">
        <v>18.600000000000001</v>
      </c>
      <c r="B188" s="4">
        <v>33.599999999999802</v>
      </c>
      <c r="C188" s="4">
        <f t="shared" si="44"/>
        <v>63.663157894736351</v>
      </c>
      <c r="D188" s="4">
        <f t="shared" si="31"/>
        <v>117.68826619964906</v>
      </c>
      <c r="E188" s="4">
        <f t="shared" si="32"/>
        <v>119.99999999999939</v>
      </c>
      <c r="F188" s="4">
        <f t="shared" si="36"/>
        <v>117.68826619964906</v>
      </c>
      <c r="G188" s="4">
        <f t="shared" si="33"/>
        <v>126.55367231638331</v>
      </c>
      <c r="H188" s="4">
        <f t="shared" si="34"/>
        <v>122.18181818181766</v>
      </c>
      <c r="I188" s="4">
        <f t="shared" si="37"/>
        <v>126.55367231638331</v>
      </c>
      <c r="J188" s="4">
        <f t="shared" si="45"/>
        <v>28.559999999999803</v>
      </c>
      <c r="K188" s="4">
        <f t="shared" si="38"/>
        <v>30.239993846042566</v>
      </c>
      <c r="L188" s="4">
        <f t="shared" si="39"/>
        <v>30.239993846042566</v>
      </c>
      <c r="M188" s="4">
        <f t="shared" si="40"/>
        <v>8.8421052631578618</v>
      </c>
      <c r="N188" s="4">
        <f t="shared" si="41"/>
        <v>97.263157894736423</v>
      </c>
      <c r="O188" s="4">
        <f t="shared" si="42"/>
        <v>30.239993846042566</v>
      </c>
      <c r="P188" s="4">
        <v>30.239993846042566</v>
      </c>
      <c r="Q188" s="4">
        <f t="shared" si="43"/>
        <v>7.079831932773069</v>
      </c>
      <c r="R188" s="4">
        <f t="shared" si="35"/>
        <v>7.079831932773069</v>
      </c>
      <c r="S188" s="4">
        <v>14.399997069544092</v>
      </c>
      <c r="T188" s="4">
        <v>14.399997069544083</v>
      </c>
    </row>
    <row r="189" spans="1:20">
      <c r="A189" s="8">
        <v>18.7</v>
      </c>
      <c r="B189" s="4">
        <v>33.699999999999797</v>
      </c>
      <c r="C189" s="4">
        <f t="shared" si="44"/>
        <v>63.852631578946863</v>
      </c>
      <c r="D189" s="4">
        <f t="shared" si="31"/>
        <v>118.03852889667181</v>
      </c>
      <c r="E189" s="4">
        <f t="shared" si="32"/>
        <v>120.35714285714222</v>
      </c>
      <c r="F189" s="4">
        <f t="shared" si="36"/>
        <v>118.03852889667181</v>
      </c>
      <c r="G189" s="4">
        <f t="shared" si="33"/>
        <v>126.93032015065825</v>
      </c>
      <c r="H189" s="4">
        <f t="shared" si="34"/>
        <v>122.54545454545401</v>
      </c>
      <c r="I189" s="4">
        <f t="shared" si="37"/>
        <v>126.93032015065825</v>
      </c>
      <c r="J189" s="4">
        <f t="shared" si="45"/>
        <v>28.644999999999797</v>
      </c>
      <c r="K189" s="4">
        <f t="shared" si="38"/>
        <v>30.329993774484919</v>
      </c>
      <c r="L189" s="4">
        <f t="shared" si="39"/>
        <v>30.329993774484919</v>
      </c>
      <c r="M189" s="4">
        <f t="shared" si="40"/>
        <v>8.8684210526315432</v>
      </c>
      <c r="N189" s="4">
        <f t="shared" si="41"/>
        <v>97.552631578946929</v>
      </c>
      <c r="O189" s="4">
        <f t="shared" si="42"/>
        <v>30.329993774484919</v>
      </c>
      <c r="P189" s="4">
        <v>30.329993774484919</v>
      </c>
      <c r="Q189" s="4">
        <f t="shared" si="43"/>
        <v>7.1008403361344143</v>
      </c>
      <c r="R189" s="4">
        <f t="shared" si="35"/>
        <v>7.1008403361344143</v>
      </c>
      <c r="S189" s="4">
        <v>14.442854178326167</v>
      </c>
      <c r="T189" s="4">
        <v>14.442854178326158</v>
      </c>
    </row>
    <row r="190" spans="1:20">
      <c r="A190" s="8">
        <v>18.8</v>
      </c>
      <c r="B190" s="4">
        <v>33.799999999999798</v>
      </c>
      <c r="C190" s="4">
        <f t="shared" si="44"/>
        <v>64.042105263157396</v>
      </c>
      <c r="D190" s="4">
        <f t="shared" si="31"/>
        <v>118.38879159369458</v>
      </c>
      <c r="E190" s="4">
        <f t="shared" si="32"/>
        <v>120.71428571428508</v>
      </c>
      <c r="F190" s="4">
        <f t="shared" si="36"/>
        <v>118.38879159369458</v>
      </c>
      <c r="G190" s="4">
        <f t="shared" si="33"/>
        <v>127.30696798493321</v>
      </c>
      <c r="H190" s="4">
        <f t="shared" si="34"/>
        <v>122.90909090909038</v>
      </c>
      <c r="I190" s="4">
        <f t="shared" si="37"/>
        <v>127.30696798493321</v>
      </c>
      <c r="J190" s="4">
        <f t="shared" si="45"/>
        <v>28.729999999999798</v>
      </c>
      <c r="K190" s="4">
        <f t="shared" si="38"/>
        <v>30.419993702927272</v>
      </c>
      <c r="L190" s="4">
        <f t="shared" si="39"/>
        <v>30.419993702927272</v>
      </c>
      <c r="M190" s="4">
        <f t="shared" si="40"/>
        <v>8.8947368421052282</v>
      </c>
      <c r="N190" s="4">
        <f t="shared" si="41"/>
        <v>97.842105263157464</v>
      </c>
      <c r="O190" s="4">
        <f t="shared" si="42"/>
        <v>30.419993702927272</v>
      </c>
      <c r="P190" s="4">
        <v>30.419993702927272</v>
      </c>
      <c r="Q190" s="4">
        <f t="shared" si="43"/>
        <v>7.1218487394957588</v>
      </c>
      <c r="R190" s="4">
        <f t="shared" si="35"/>
        <v>7.1218487394957588</v>
      </c>
      <c r="S190" s="4">
        <v>14.48571128710824</v>
      </c>
      <c r="T190" s="4">
        <v>14.485711287108231</v>
      </c>
    </row>
    <row r="191" spans="1:20">
      <c r="A191" s="8">
        <v>18.899999999999999</v>
      </c>
      <c r="B191" s="4">
        <v>33.8999999999998</v>
      </c>
      <c r="C191" s="4">
        <f t="shared" si="44"/>
        <v>64.231578947367922</v>
      </c>
      <c r="D191" s="4">
        <f t="shared" si="31"/>
        <v>118.73905429071735</v>
      </c>
      <c r="E191" s="4">
        <f t="shared" si="32"/>
        <v>121.07142857142794</v>
      </c>
      <c r="F191" s="4">
        <f t="shared" si="36"/>
        <v>118.73905429071735</v>
      </c>
      <c r="G191" s="4">
        <f t="shared" si="33"/>
        <v>127.68361581920817</v>
      </c>
      <c r="H191" s="4">
        <f t="shared" si="34"/>
        <v>123.27272727272675</v>
      </c>
      <c r="I191" s="4">
        <f t="shared" si="37"/>
        <v>127.68361581920817</v>
      </c>
      <c r="J191" s="4">
        <f t="shared" si="45"/>
        <v>28.814999999999799</v>
      </c>
      <c r="K191" s="4">
        <f t="shared" si="38"/>
        <v>30.509993631369618</v>
      </c>
      <c r="L191" s="4">
        <f t="shared" si="39"/>
        <v>30.509993631369618</v>
      </c>
      <c r="M191" s="4">
        <f t="shared" si="40"/>
        <v>8.9210526315789132</v>
      </c>
      <c r="N191" s="4">
        <f t="shared" si="41"/>
        <v>98.131578947367998</v>
      </c>
      <c r="O191" s="4">
        <f t="shared" si="42"/>
        <v>30.509993631369618</v>
      </c>
      <c r="P191" s="4">
        <v>30.509993631369618</v>
      </c>
      <c r="Q191" s="4">
        <f t="shared" si="43"/>
        <v>7.1428571428571033</v>
      </c>
      <c r="R191" s="4">
        <f t="shared" si="35"/>
        <v>7.1428571428571033</v>
      </c>
      <c r="S191" s="4">
        <v>14.528568395890311</v>
      </c>
      <c r="T191" s="4">
        <v>14.528568395890302</v>
      </c>
    </row>
    <row r="192" spans="1:20">
      <c r="A192" s="8">
        <v>19</v>
      </c>
      <c r="B192" s="4">
        <v>33.999999999999801</v>
      </c>
      <c r="C192" s="4">
        <f t="shared" si="44"/>
        <v>64.421052631578462</v>
      </c>
      <c r="D192" s="4">
        <f t="shared" si="31"/>
        <v>119.08931698774012</v>
      </c>
      <c r="E192" s="4">
        <f t="shared" si="32"/>
        <v>121.42857142857082</v>
      </c>
      <c r="F192" s="4">
        <f t="shared" si="36"/>
        <v>119.08931698774012</v>
      </c>
      <c r="G192" s="4">
        <f t="shared" si="33"/>
        <v>128.06026365348313</v>
      </c>
      <c r="H192" s="4">
        <f t="shared" si="34"/>
        <v>123.63636363636313</v>
      </c>
      <c r="I192" s="4">
        <f t="shared" si="37"/>
        <v>128.06026365348313</v>
      </c>
      <c r="J192" s="4">
        <f t="shared" si="45"/>
        <v>28.8999999999998</v>
      </c>
      <c r="K192" s="4">
        <f t="shared" si="38"/>
        <v>30.599993559811985</v>
      </c>
      <c r="L192" s="4">
        <f t="shared" si="39"/>
        <v>30.599993559811985</v>
      </c>
      <c r="M192" s="4">
        <f t="shared" si="40"/>
        <v>8.9473684210525981</v>
      </c>
      <c r="N192" s="4">
        <f t="shared" si="41"/>
        <v>98.421052631578533</v>
      </c>
      <c r="O192" s="4">
        <f t="shared" si="42"/>
        <v>30.599993559811985</v>
      </c>
      <c r="P192" s="4">
        <v>30.599993559811985</v>
      </c>
      <c r="Q192" s="4">
        <f t="shared" si="43"/>
        <v>7.1638655462184477</v>
      </c>
      <c r="R192" s="4">
        <f t="shared" si="35"/>
        <v>7.1638655462184477</v>
      </c>
      <c r="S192" s="4">
        <v>14.571425504672391</v>
      </c>
      <c r="T192" s="4">
        <v>14.571425504672382</v>
      </c>
    </row>
    <row r="193" spans="1:20">
      <c r="A193" s="8">
        <v>19.100000000000001</v>
      </c>
      <c r="B193" s="4">
        <v>34.099999999999802</v>
      </c>
      <c r="C193" s="4">
        <f t="shared" si="44"/>
        <v>64.610526315788988</v>
      </c>
      <c r="D193" s="4">
        <f t="shared" si="31"/>
        <v>119.43957968476289</v>
      </c>
      <c r="E193" s="4">
        <f t="shared" si="32"/>
        <v>121.78571428571368</v>
      </c>
      <c r="F193" s="4">
        <f t="shared" si="36"/>
        <v>119.43957968476289</v>
      </c>
      <c r="G193" s="4">
        <f t="shared" si="33"/>
        <v>128.4369114877581</v>
      </c>
      <c r="H193" s="4">
        <f t="shared" si="34"/>
        <v>123.99999999999949</v>
      </c>
      <c r="I193" s="4">
        <f t="shared" si="37"/>
        <v>128.4369114877581</v>
      </c>
      <c r="J193" s="4">
        <f t="shared" si="45"/>
        <v>28.9849999999998</v>
      </c>
      <c r="K193" s="4">
        <f t="shared" si="38"/>
        <v>30.689993488254331</v>
      </c>
      <c r="L193" s="4">
        <f t="shared" si="39"/>
        <v>30.689993488254331</v>
      </c>
      <c r="M193" s="4">
        <f t="shared" si="40"/>
        <v>8.9736842105262831</v>
      </c>
      <c r="N193" s="4">
        <f t="shared" si="41"/>
        <v>98.710526315789068</v>
      </c>
      <c r="O193" s="4">
        <f t="shared" si="42"/>
        <v>30.689993488254331</v>
      </c>
      <c r="P193" s="4">
        <v>30.689993488254331</v>
      </c>
      <c r="Q193" s="4">
        <f t="shared" si="43"/>
        <v>7.1848739495797913</v>
      </c>
      <c r="R193" s="4">
        <f t="shared" si="35"/>
        <v>7.1848739495797913</v>
      </c>
      <c r="S193" s="4">
        <v>14.61428261345446</v>
      </c>
      <c r="T193" s="4">
        <v>14.614282613454451</v>
      </c>
    </row>
    <row r="194" spans="1:20">
      <c r="A194" s="8">
        <v>19.2</v>
      </c>
      <c r="B194" s="4">
        <v>34.199999999999797</v>
      </c>
      <c r="C194" s="4">
        <f t="shared" si="44"/>
        <v>64.7999999999995</v>
      </c>
      <c r="D194" s="4">
        <f t="shared" ref="D194:D257" si="46">D195*B194/B195</f>
        <v>119.78984238178563</v>
      </c>
      <c r="E194" s="4">
        <f t="shared" ref="E194:E257" si="47">E195*B194/B195</f>
        <v>122.14285714285651</v>
      </c>
      <c r="F194" s="4">
        <f t="shared" si="36"/>
        <v>119.78984238178563</v>
      </c>
      <c r="G194" s="4">
        <f t="shared" ref="G194:G231" si="48">G195*B194/B195</f>
        <v>128.81355932203303</v>
      </c>
      <c r="H194" s="4">
        <f t="shared" ref="H194:H250" si="49">H195*B194/B195</f>
        <v>124.36363636363583</v>
      </c>
      <c r="I194" s="4">
        <f t="shared" si="37"/>
        <v>128.81355932203303</v>
      </c>
      <c r="J194" s="4">
        <f t="shared" si="45"/>
        <v>29.069999999999794</v>
      </c>
      <c r="K194" s="4">
        <f t="shared" si="38"/>
        <v>30.779993416696691</v>
      </c>
      <c r="L194" s="4">
        <f t="shared" si="39"/>
        <v>30.779993416696691</v>
      </c>
      <c r="M194" s="4">
        <f t="shared" si="40"/>
        <v>8.9999999999999662</v>
      </c>
      <c r="N194" s="4">
        <f t="shared" si="41"/>
        <v>98.999999999999574</v>
      </c>
      <c r="O194" s="4">
        <f t="shared" si="42"/>
        <v>30.779993416696691</v>
      </c>
      <c r="P194" s="4">
        <v>30.779993416696691</v>
      </c>
      <c r="Q194" s="4">
        <f t="shared" si="43"/>
        <v>7.2058823529411358</v>
      </c>
      <c r="R194" s="4">
        <f t="shared" ref="R194:R257" si="50">R195*B195/B196</f>
        <v>7.2058823529411358</v>
      </c>
      <c r="S194" s="4">
        <v>14.657139722236536</v>
      </c>
      <c r="T194" s="4">
        <v>14.657139722236527</v>
      </c>
    </row>
    <row r="195" spans="1:20">
      <c r="A195" s="8">
        <v>19.3</v>
      </c>
      <c r="B195" s="4">
        <v>34.299999999999798</v>
      </c>
      <c r="C195" s="4">
        <f t="shared" si="44"/>
        <v>64.989473684210026</v>
      </c>
      <c r="D195" s="4">
        <f t="shared" si="46"/>
        <v>120.14010507880842</v>
      </c>
      <c r="E195" s="4">
        <f t="shared" si="47"/>
        <v>122.49999999999936</v>
      </c>
      <c r="F195" s="4">
        <f t="shared" ref="F195:F258" si="51">D195</f>
        <v>120.14010507880842</v>
      </c>
      <c r="G195" s="4">
        <f t="shared" si="48"/>
        <v>129.19020715630799</v>
      </c>
      <c r="H195" s="4">
        <f t="shared" si="49"/>
        <v>124.72727272727219</v>
      </c>
      <c r="I195" s="4">
        <f t="shared" ref="I195:I258" si="52">G195</f>
        <v>129.19020715630799</v>
      </c>
      <c r="J195" s="4">
        <f t="shared" si="45"/>
        <v>29.154999999999799</v>
      </c>
      <c r="K195" s="4">
        <f t="shared" ref="K195:K258" si="53">O195</f>
        <v>30.869993345139054</v>
      </c>
      <c r="L195" s="4">
        <f t="shared" ref="L195:L258" si="54">P195</f>
        <v>30.869993345139054</v>
      </c>
      <c r="M195" s="4">
        <f t="shared" ref="M195:M258" si="55">B195*M194/B194</f>
        <v>9.0263157894736512</v>
      </c>
      <c r="N195" s="4">
        <f t="shared" ref="N195:N258" si="56">B195*N194/B194</f>
        <v>99.289473684210094</v>
      </c>
      <c r="O195" s="4">
        <f t="shared" ref="O195:O258" si="57">P195</f>
        <v>30.869993345139054</v>
      </c>
      <c r="P195" s="4">
        <v>30.869993345139054</v>
      </c>
      <c r="Q195" s="4">
        <f t="shared" ref="Q195:Q258" si="58">R195</f>
        <v>7.2268907563024802</v>
      </c>
      <c r="R195" s="4">
        <f t="shared" si="50"/>
        <v>7.2268907563024802</v>
      </c>
      <c r="S195" s="4">
        <v>14.699996831018614</v>
      </c>
      <c r="T195" s="4">
        <v>14.699996831018606</v>
      </c>
    </row>
    <row r="196" spans="1:20">
      <c r="A196" s="8">
        <v>19.399999999999999</v>
      </c>
      <c r="B196" s="4">
        <v>34.3999999999998</v>
      </c>
      <c r="C196" s="4">
        <f t="shared" ref="C196:C259" si="59">B196*C195/B195</f>
        <v>65.178947368420566</v>
      </c>
      <c r="D196" s="4">
        <f t="shared" si="46"/>
        <v>120.49036777583119</v>
      </c>
      <c r="E196" s="4">
        <f t="shared" si="47"/>
        <v>122.85714285714222</v>
      </c>
      <c r="F196" s="4">
        <f t="shared" si="51"/>
        <v>120.49036777583119</v>
      </c>
      <c r="G196" s="4">
        <f t="shared" si="48"/>
        <v>129.56685499058295</v>
      </c>
      <c r="H196" s="4">
        <f t="shared" si="49"/>
        <v>125.09090909090855</v>
      </c>
      <c r="I196" s="4">
        <f t="shared" si="52"/>
        <v>129.56685499058295</v>
      </c>
      <c r="J196" s="4">
        <f t="shared" si="45"/>
        <v>29.239999999999799</v>
      </c>
      <c r="K196" s="4">
        <f t="shared" si="53"/>
        <v>30.959993273581414</v>
      </c>
      <c r="L196" s="4">
        <f t="shared" si="54"/>
        <v>30.959993273581414</v>
      </c>
      <c r="M196" s="4">
        <f t="shared" si="55"/>
        <v>9.0526315789473362</v>
      </c>
      <c r="N196" s="4">
        <f t="shared" si="56"/>
        <v>99.578947368420614</v>
      </c>
      <c r="O196" s="4">
        <f t="shared" si="57"/>
        <v>30.959993273581414</v>
      </c>
      <c r="P196" s="4">
        <v>30.959993273581414</v>
      </c>
      <c r="Q196" s="4">
        <f t="shared" si="58"/>
        <v>7.2478991596638256</v>
      </c>
      <c r="R196" s="4">
        <f t="shared" si="50"/>
        <v>7.2478991596638256</v>
      </c>
      <c r="S196" s="4">
        <v>14.742853939800687</v>
      </c>
      <c r="T196" s="4">
        <v>14.742853939800678</v>
      </c>
    </row>
    <row r="197" spans="1:20">
      <c r="A197" s="8">
        <v>19.5</v>
      </c>
      <c r="B197" s="4">
        <v>34.499999999999801</v>
      </c>
      <c r="C197" s="4">
        <f t="shared" si="59"/>
        <v>65.368421052631092</v>
      </c>
      <c r="D197" s="4">
        <f t="shared" si="46"/>
        <v>120.84063047285396</v>
      </c>
      <c r="E197" s="4">
        <f t="shared" si="47"/>
        <v>123.21428571428507</v>
      </c>
      <c r="F197" s="4">
        <f t="shared" si="51"/>
        <v>120.84063047285396</v>
      </c>
      <c r="G197" s="4">
        <f t="shared" si="48"/>
        <v>129.94350282485792</v>
      </c>
      <c r="H197" s="4">
        <f t="shared" si="49"/>
        <v>125.45454545454491</v>
      </c>
      <c r="I197" s="4">
        <f t="shared" si="52"/>
        <v>129.94350282485792</v>
      </c>
      <c r="J197" s="4">
        <f t="shared" si="45"/>
        <v>29.3249999999998</v>
      </c>
      <c r="K197" s="4">
        <f t="shared" si="53"/>
        <v>31.049993202023767</v>
      </c>
      <c r="L197" s="4">
        <f t="shared" si="54"/>
        <v>31.049993202023767</v>
      </c>
      <c r="M197" s="4">
        <f t="shared" si="55"/>
        <v>9.0789473684210211</v>
      </c>
      <c r="N197" s="4">
        <f t="shared" si="56"/>
        <v>99.868421052631135</v>
      </c>
      <c r="O197" s="4">
        <f t="shared" si="57"/>
        <v>31.049993202023767</v>
      </c>
      <c r="P197" s="4">
        <v>31.049993202023767</v>
      </c>
      <c r="Q197" s="4">
        <f t="shared" si="58"/>
        <v>7.26890756302517</v>
      </c>
      <c r="R197" s="4">
        <f t="shared" si="50"/>
        <v>7.26890756302517</v>
      </c>
      <c r="S197" s="4">
        <v>14.785711048582758</v>
      </c>
      <c r="T197" s="4">
        <v>14.785711048582749</v>
      </c>
    </row>
    <row r="198" spans="1:20">
      <c r="A198" s="8">
        <v>19.600000000000001</v>
      </c>
      <c r="B198" s="4">
        <v>34.599999999999802</v>
      </c>
      <c r="C198" s="4">
        <f t="shared" si="59"/>
        <v>65.557894736841618</v>
      </c>
      <c r="D198" s="4">
        <f t="shared" si="46"/>
        <v>121.19089316987672</v>
      </c>
      <c r="E198" s="4">
        <f t="shared" si="47"/>
        <v>123.57142857142792</v>
      </c>
      <c r="F198" s="4">
        <f t="shared" si="51"/>
        <v>121.19089316987672</v>
      </c>
      <c r="G198" s="4">
        <f t="shared" si="48"/>
        <v>130.32015065913288</v>
      </c>
      <c r="H198" s="4">
        <f t="shared" si="49"/>
        <v>125.81818181818127</v>
      </c>
      <c r="I198" s="4">
        <f t="shared" si="52"/>
        <v>130.32015065913288</v>
      </c>
      <c r="J198" s="4">
        <f t="shared" si="45"/>
        <v>29.409999999999798</v>
      </c>
      <c r="K198" s="4">
        <f t="shared" si="53"/>
        <v>31.139993130466124</v>
      </c>
      <c r="L198" s="4">
        <f t="shared" si="54"/>
        <v>31.139993130466124</v>
      </c>
      <c r="M198" s="4">
        <f t="shared" si="55"/>
        <v>9.1052631578947061</v>
      </c>
      <c r="N198" s="4">
        <f t="shared" si="56"/>
        <v>100.15789473684167</v>
      </c>
      <c r="O198" s="4">
        <f t="shared" si="57"/>
        <v>31.139993130466124</v>
      </c>
      <c r="P198" s="4">
        <v>31.139993130466124</v>
      </c>
      <c r="Q198" s="4">
        <f t="shared" si="58"/>
        <v>7.2899159663865136</v>
      </c>
      <c r="R198" s="4">
        <f t="shared" si="50"/>
        <v>7.2899159663865136</v>
      </c>
      <c r="S198" s="4">
        <v>14.828568157364835</v>
      </c>
      <c r="T198" s="4">
        <v>14.828568157364826</v>
      </c>
    </row>
    <row r="199" spans="1:20">
      <c r="A199" s="8">
        <v>19.7</v>
      </c>
      <c r="B199" s="4">
        <v>34.699999999999797</v>
      </c>
      <c r="C199" s="4">
        <f t="shared" si="59"/>
        <v>65.747368421052144</v>
      </c>
      <c r="D199" s="4">
        <f t="shared" si="46"/>
        <v>121.54115586689946</v>
      </c>
      <c r="E199" s="4">
        <f t="shared" si="47"/>
        <v>123.92857142857075</v>
      </c>
      <c r="F199" s="4">
        <f t="shared" si="51"/>
        <v>121.54115586689946</v>
      </c>
      <c r="G199" s="4">
        <f t="shared" si="48"/>
        <v>130.69679849340781</v>
      </c>
      <c r="H199" s="4">
        <f t="shared" si="49"/>
        <v>126.1818181818176</v>
      </c>
      <c r="I199" s="4">
        <f t="shared" si="52"/>
        <v>130.69679849340781</v>
      </c>
      <c r="J199" s="4">
        <f t="shared" si="45"/>
        <v>29.494999999999791</v>
      </c>
      <c r="K199" s="4">
        <f t="shared" si="53"/>
        <v>31.229993058908477</v>
      </c>
      <c r="L199" s="4">
        <f t="shared" si="54"/>
        <v>31.229993058908477</v>
      </c>
      <c r="M199" s="4">
        <f t="shared" si="55"/>
        <v>9.1315789473683893</v>
      </c>
      <c r="N199" s="4">
        <f t="shared" si="56"/>
        <v>100.44736842105218</v>
      </c>
      <c r="O199" s="4">
        <f t="shared" si="57"/>
        <v>31.229993058908477</v>
      </c>
      <c r="P199" s="4">
        <v>31.229993058908477</v>
      </c>
      <c r="Q199" s="4">
        <f t="shared" si="58"/>
        <v>7.3109243697478581</v>
      </c>
      <c r="R199" s="4">
        <f t="shared" si="50"/>
        <v>7.3109243697478581</v>
      </c>
      <c r="S199" s="4">
        <v>14.871425266146908</v>
      </c>
      <c r="T199" s="4">
        <v>14.871425266146899</v>
      </c>
    </row>
    <row r="200" spans="1:20">
      <c r="A200" s="8">
        <v>19.8</v>
      </c>
      <c r="B200" s="4">
        <v>34.799999999999798</v>
      </c>
      <c r="C200" s="4">
        <f t="shared" si="59"/>
        <v>65.936842105262684</v>
      </c>
      <c r="D200" s="4">
        <f t="shared" si="46"/>
        <v>121.89141856392222</v>
      </c>
      <c r="E200" s="4">
        <f t="shared" si="47"/>
        <v>124.28571428571361</v>
      </c>
      <c r="F200" s="4">
        <f t="shared" si="51"/>
        <v>121.89141856392222</v>
      </c>
      <c r="G200" s="4">
        <f t="shared" si="48"/>
        <v>131.07344632768277</v>
      </c>
      <c r="H200" s="4">
        <f t="shared" si="49"/>
        <v>126.54545454545396</v>
      </c>
      <c r="I200" s="4">
        <f t="shared" si="52"/>
        <v>131.07344632768277</v>
      </c>
      <c r="J200" s="4">
        <f t="shared" si="45"/>
        <v>29.579999999999789</v>
      </c>
      <c r="K200" s="4">
        <f t="shared" si="53"/>
        <v>31.31999298735084</v>
      </c>
      <c r="L200" s="4">
        <f t="shared" si="54"/>
        <v>31.31999298735084</v>
      </c>
      <c r="M200" s="4">
        <f t="shared" si="55"/>
        <v>9.1578947368420742</v>
      </c>
      <c r="N200" s="4">
        <f t="shared" si="56"/>
        <v>100.73684210526271</v>
      </c>
      <c r="O200" s="4">
        <f t="shared" si="57"/>
        <v>31.31999298735084</v>
      </c>
      <c r="P200" s="4">
        <v>31.31999298735084</v>
      </c>
      <c r="Q200" s="4">
        <f t="shared" si="58"/>
        <v>7.3319327731092026</v>
      </c>
      <c r="R200" s="4">
        <f t="shared" si="50"/>
        <v>7.3319327731092026</v>
      </c>
      <c r="S200" s="4">
        <v>14.914282374928986</v>
      </c>
      <c r="T200" s="4">
        <v>14.914282374928977</v>
      </c>
    </row>
    <row r="201" spans="1:20">
      <c r="A201" s="8">
        <v>19.899999999999999</v>
      </c>
      <c r="B201" s="4">
        <v>34.8999999999998</v>
      </c>
      <c r="C201" s="4">
        <f t="shared" si="59"/>
        <v>66.12631578947321</v>
      </c>
      <c r="D201" s="4">
        <f t="shared" si="46"/>
        <v>122.241681260945</v>
      </c>
      <c r="E201" s="4">
        <f t="shared" si="47"/>
        <v>124.64285714285647</v>
      </c>
      <c r="F201" s="4">
        <f t="shared" si="51"/>
        <v>122.241681260945</v>
      </c>
      <c r="G201" s="4">
        <f t="shared" si="48"/>
        <v>131.45009416195774</v>
      </c>
      <c r="H201" s="4">
        <f t="shared" si="49"/>
        <v>126.90909090909032</v>
      </c>
      <c r="I201" s="4">
        <f t="shared" si="52"/>
        <v>131.45009416195774</v>
      </c>
      <c r="J201" s="4">
        <f t="shared" si="45"/>
        <v>29.664999999999793</v>
      </c>
      <c r="K201" s="4">
        <f t="shared" si="53"/>
        <v>31.40999291579319</v>
      </c>
      <c r="L201" s="4">
        <f t="shared" si="54"/>
        <v>31.40999291579319</v>
      </c>
      <c r="M201" s="4">
        <f t="shared" si="55"/>
        <v>9.1842105263157592</v>
      </c>
      <c r="N201" s="4">
        <f t="shared" si="56"/>
        <v>101.02631578947324</v>
      </c>
      <c r="O201" s="4">
        <f t="shared" si="57"/>
        <v>31.40999291579319</v>
      </c>
      <c r="P201" s="4">
        <v>31.40999291579319</v>
      </c>
      <c r="Q201" s="4">
        <f t="shared" si="58"/>
        <v>6.6526610644257715</v>
      </c>
      <c r="R201" s="4">
        <f t="shared" si="50"/>
        <v>6.6526610644257715</v>
      </c>
      <c r="S201" s="4">
        <v>14.957139483711057</v>
      </c>
      <c r="T201" s="4">
        <v>14.957139483711048</v>
      </c>
    </row>
    <row r="202" spans="1:20">
      <c r="A202" s="8">
        <v>20</v>
      </c>
      <c r="B202" s="4">
        <f>35/42*FC!B4</f>
        <v>31.666666666666668</v>
      </c>
      <c r="C202" s="4">
        <f t="shared" si="59"/>
        <v>59.999999999999915</v>
      </c>
      <c r="D202" s="4">
        <f t="shared" si="46"/>
        <v>110.91652072387623</v>
      </c>
      <c r="E202" s="4">
        <f t="shared" si="47"/>
        <v>113.09523809523813</v>
      </c>
      <c r="F202" s="4">
        <f t="shared" si="51"/>
        <v>110.91652072387623</v>
      </c>
      <c r="G202" s="4">
        <f t="shared" si="48"/>
        <v>119.27181418706837</v>
      </c>
      <c r="H202" s="4">
        <f t="shared" si="49"/>
        <v>115.15151515151528</v>
      </c>
      <c r="I202" s="4">
        <f t="shared" si="52"/>
        <v>119.27181418706837</v>
      </c>
      <c r="J202" s="4">
        <f t="shared" si="45"/>
        <v>26.916666666666632</v>
      </c>
      <c r="K202" s="4">
        <f t="shared" si="53"/>
        <v>31.49999999999994</v>
      </c>
      <c r="L202" s="4">
        <f t="shared" si="54"/>
        <v>31.49999999999994</v>
      </c>
      <c r="M202" s="4">
        <f t="shared" si="55"/>
        <v>8.3333333333333552</v>
      </c>
      <c r="N202" s="4">
        <f t="shared" si="56"/>
        <v>91.666666666666799</v>
      </c>
      <c r="O202" s="4">
        <f t="shared" si="57"/>
        <v>31.49999999999994</v>
      </c>
      <c r="P202" s="4">
        <v>31.49999999999994</v>
      </c>
      <c r="Q202" s="4">
        <f t="shared" si="58"/>
        <v>7.3676470588235299</v>
      </c>
      <c r="R202" s="4">
        <f t="shared" si="50"/>
        <v>7.3676470588235299</v>
      </c>
      <c r="S202" s="4">
        <v>14.999999999999984</v>
      </c>
      <c r="T202" s="4">
        <v>14.999999999999975</v>
      </c>
    </row>
    <row r="203" spans="1:20">
      <c r="A203" s="8">
        <v>20.100000000000001</v>
      </c>
      <c r="B203" s="4">
        <v>35.07</v>
      </c>
      <c r="C203" s="4">
        <f t="shared" si="59"/>
        <v>66.448421052631488</v>
      </c>
      <c r="D203" s="4">
        <f t="shared" si="46"/>
        <v>122.8371278458844</v>
      </c>
      <c r="E203" s="4">
        <f t="shared" si="47"/>
        <v>125.25000000000004</v>
      </c>
      <c r="F203" s="4">
        <f t="shared" si="51"/>
        <v>122.8371278458844</v>
      </c>
      <c r="G203" s="4">
        <f t="shared" si="48"/>
        <v>132.09039548022594</v>
      </c>
      <c r="H203" s="4">
        <f t="shared" si="49"/>
        <v>127.52727272727287</v>
      </c>
      <c r="I203" s="4">
        <f t="shared" si="52"/>
        <v>132.09039548022594</v>
      </c>
      <c r="J203" s="4">
        <f t="shared" si="45"/>
        <v>29.809499999999961</v>
      </c>
      <c r="K203" s="4">
        <f t="shared" si="53"/>
        <v>31.563000045536608</v>
      </c>
      <c r="L203" s="4">
        <f t="shared" si="54"/>
        <v>31.563000045536608</v>
      </c>
      <c r="M203" s="4">
        <f t="shared" si="55"/>
        <v>9.2289473684210765</v>
      </c>
      <c r="N203" s="4">
        <f t="shared" si="56"/>
        <v>101.51842105263172</v>
      </c>
      <c r="O203" s="4">
        <f t="shared" si="57"/>
        <v>31.563000045536608</v>
      </c>
      <c r="P203" s="4">
        <v>31.563000045536608</v>
      </c>
      <c r="Q203" s="4">
        <f t="shared" si="58"/>
        <v>7.3823529411764719</v>
      </c>
      <c r="R203" s="4">
        <f t="shared" si="50"/>
        <v>7.3823529411764719</v>
      </c>
      <c r="S203" s="4">
        <v>15.030000021684112</v>
      </c>
      <c r="T203" s="4">
        <v>15.030000021684103</v>
      </c>
    </row>
    <row r="204" spans="1:20">
      <c r="A204" s="8">
        <v>20.2</v>
      </c>
      <c r="B204" s="4">
        <v>35.14</v>
      </c>
      <c r="C204" s="4">
        <f t="shared" si="59"/>
        <v>66.581052631578856</v>
      </c>
      <c r="D204" s="4">
        <f t="shared" si="46"/>
        <v>123.08231173380034</v>
      </c>
      <c r="E204" s="4">
        <f t="shared" si="47"/>
        <v>125.50000000000004</v>
      </c>
      <c r="F204" s="4">
        <f t="shared" si="51"/>
        <v>123.08231173380034</v>
      </c>
      <c r="G204" s="4">
        <f t="shared" si="48"/>
        <v>132.35404896421841</v>
      </c>
      <c r="H204" s="4">
        <f t="shared" si="49"/>
        <v>127.78181818181832</v>
      </c>
      <c r="I204" s="4">
        <f t="shared" si="52"/>
        <v>132.35404896421841</v>
      </c>
      <c r="J204" s="4">
        <f t="shared" si="45"/>
        <v>29.868999999999964</v>
      </c>
      <c r="K204" s="4">
        <f t="shared" si="53"/>
        <v>31.626000091073283</v>
      </c>
      <c r="L204" s="4">
        <f t="shared" si="54"/>
        <v>31.626000091073283</v>
      </c>
      <c r="M204" s="4">
        <f t="shared" si="55"/>
        <v>9.2473684210526557</v>
      </c>
      <c r="N204" s="4">
        <f t="shared" si="56"/>
        <v>101.7210526315791</v>
      </c>
      <c r="O204" s="4">
        <f t="shared" si="57"/>
        <v>31.626000091073283</v>
      </c>
      <c r="P204" s="4">
        <v>31.626000091073283</v>
      </c>
      <c r="Q204" s="4">
        <f t="shared" si="58"/>
        <v>7.3970588235294139</v>
      </c>
      <c r="R204" s="4">
        <f t="shared" si="50"/>
        <v>7.3970588235294139</v>
      </c>
      <c r="S204" s="4">
        <v>15.060000043368243</v>
      </c>
      <c r="T204" s="4">
        <v>15.060000043368234</v>
      </c>
    </row>
    <row r="205" spans="1:20">
      <c r="A205" s="8">
        <v>20.3</v>
      </c>
      <c r="B205" s="4">
        <v>35.21</v>
      </c>
      <c r="C205" s="4">
        <f t="shared" si="59"/>
        <v>66.713684210526225</v>
      </c>
      <c r="D205" s="4">
        <f t="shared" si="46"/>
        <v>123.32749562171627</v>
      </c>
      <c r="E205" s="4">
        <f t="shared" si="47"/>
        <v>125.75000000000003</v>
      </c>
      <c r="F205" s="4">
        <f t="shared" si="51"/>
        <v>123.32749562171627</v>
      </c>
      <c r="G205" s="4">
        <f t="shared" si="48"/>
        <v>132.61770244821088</v>
      </c>
      <c r="H205" s="4">
        <f t="shared" si="49"/>
        <v>128.03636363636377</v>
      </c>
      <c r="I205" s="4">
        <f t="shared" si="52"/>
        <v>132.61770244821088</v>
      </c>
      <c r="J205" s="4">
        <f t="shared" si="45"/>
        <v>29.928499999999964</v>
      </c>
      <c r="K205" s="4">
        <f t="shared" si="53"/>
        <v>31.689000136609959</v>
      </c>
      <c r="L205" s="4">
        <f t="shared" si="54"/>
        <v>31.689000136609959</v>
      </c>
      <c r="M205" s="4">
        <f t="shared" si="55"/>
        <v>9.2657894736842348</v>
      </c>
      <c r="N205" s="4">
        <f t="shared" si="56"/>
        <v>101.92368421052646</v>
      </c>
      <c r="O205" s="4">
        <f t="shared" si="57"/>
        <v>31.689000136609959</v>
      </c>
      <c r="P205" s="4">
        <v>31.689000136609959</v>
      </c>
      <c r="Q205" s="4">
        <f t="shared" si="58"/>
        <v>7.4117647058823559</v>
      </c>
      <c r="R205" s="4">
        <f t="shared" si="50"/>
        <v>7.4117647058823559</v>
      </c>
      <c r="S205" s="4">
        <v>15.090000065052374</v>
      </c>
      <c r="T205" s="4">
        <v>15.090000065052365</v>
      </c>
    </row>
    <row r="206" spans="1:20">
      <c r="A206" s="8">
        <v>20.399999999999999</v>
      </c>
      <c r="B206" s="4">
        <v>35.28</v>
      </c>
      <c r="C206" s="4">
        <f t="shared" si="59"/>
        <v>66.846315789473593</v>
      </c>
      <c r="D206" s="4">
        <f t="shared" si="46"/>
        <v>123.57267950963221</v>
      </c>
      <c r="E206" s="4">
        <f t="shared" si="47"/>
        <v>126.00000000000003</v>
      </c>
      <c r="F206" s="4">
        <f t="shared" si="51"/>
        <v>123.57267950963221</v>
      </c>
      <c r="G206" s="4">
        <f t="shared" si="48"/>
        <v>132.88135593220335</v>
      </c>
      <c r="H206" s="4">
        <f t="shared" si="49"/>
        <v>128.29090909090922</v>
      </c>
      <c r="I206" s="4">
        <f t="shared" si="52"/>
        <v>132.88135593220335</v>
      </c>
      <c r="J206" s="4">
        <f t="shared" si="45"/>
        <v>29.987999999999968</v>
      </c>
      <c r="K206" s="4">
        <f t="shared" si="53"/>
        <v>31.752000182146642</v>
      </c>
      <c r="L206" s="4">
        <f t="shared" si="54"/>
        <v>31.752000182146642</v>
      </c>
      <c r="M206" s="4">
        <f t="shared" si="55"/>
        <v>9.2842105263158139</v>
      </c>
      <c r="N206" s="4">
        <f t="shared" si="56"/>
        <v>102.12631578947384</v>
      </c>
      <c r="O206" s="4">
        <f t="shared" si="57"/>
        <v>31.752000182146642</v>
      </c>
      <c r="P206" s="4">
        <v>31.752000182146642</v>
      </c>
      <c r="Q206" s="4">
        <f t="shared" si="58"/>
        <v>7.4264705882352962</v>
      </c>
      <c r="R206" s="4">
        <f t="shared" si="50"/>
        <v>7.4264705882352962</v>
      </c>
      <c r="S206" s="4">
        <v>15.120000086736507</v>
      </c>
      <c r="T206" s="4">
        <v>15.120000086736498</v>
      </c>
    </row>
    <row r="207" spans="1:20">
      <c r="A207" s="8">
        <v>20.5</v>
      </c>
      <c r="B207" s="4">
        <v>35.35</v>
      </c>
      <c r="C207" s="4">
        <f t="shared" si="59"/>
        <v>66.978947368420961</v>
      </c>
      <c r="D207" s="4">
        <f t="shared" si="46"/>
        <v>123.81786339754815</v>
      </c>
      <c r="E207" s="4">
        <f t="shared" si="47"/>
        <v>126.25000000000003</v>
      </c>
      <c r="F207" s="4">
        <f t="shared" si="51"/>
        <v>123.81786339754815</v>
      </c>
      <c r="G207" s="4">
        <f t="shared" si="48"/>
        <v>133.14500941619582</v>
      </c>
      <c r="H207" s="4">
        <f t="shared" si="49"/>
        <v>128.5454545454547</v>
      </c>
      <c r="I207" s="4">
        <f t="shared" si="52"/>
        <v>133.14500941619582</v>
      </c>
      <c r="J207" s="4">
        <f t="shared" si="45"/>
        <v>30.047499999999967</v>
      </c>
      <c r="K207" s="4">
        <f t="shared" si="53"/>
        <v>31.815000227683321</v>
      </c>
      <c r="L207" s="4">
        <f t="shared" si="54"/>
        <v>31.815000227683321</v>
      </c>
      <c r="M207" s="4">
        <f t="shared" si="55"/>
        <v>9.302631578947393</v>
      </c>
      <c r="N207" s="4">
        <f t="shared" si="56"/>
        <v>102.32894736842121</v>
      </c>
      <c r="O207" s="4">
        <f t="shared" si="57"/>
        <v>31.815000227683321</v>
      </c>
      <c r="P207" s="4">
        <v>31.815000227683321</v>
      </c>
      <c r="Q207" s="4">
        <f t="shared" si="58"/>
        <v>7.4411764705882373</v>
      </c>
      <c r="R207" s="4">
        <f t="shared" si="50"/>
        <v>7.4411764705882373</v>
      </c>
      <c r="S207" s="4">
        <v>15.150000108420642</v>
      </c>
      <c r="T207" s="4">
        <v>15.150000108420633</v>
      </c>
    </row>
    <row r="208" spans="1:20">
      <c r="A208" s="8">
        <v>20.6</v>
      </c>
      <c r="B208" s="4">
        <v>35.42</v>
      </c>
      <c r="C208" s="4">
        <f t="shared" si="59"/>
        <v>67.111578947368329</v>
      </c>
      <c r="D208" s="4">
        <f t="shared" si="46"/>
        <v>124.06304728546409</v>
      </c>
      <c r="E208" s="4">
        <f t="shared" si="47"/>
        <v>126.50000000000003</v>
      </c>
      <c r="F208" s="4">
        <f t="shared" si="51"/>
        <v>124.06304728546409</v>
      </c>
      <c r="G208" s="4">
        <f t="shared" si="48"/>
        <v>133.40866290018829</v>
      </c>
      <c r="H208" s="4">
        <f t="shared" si="49"/>
        <v>128.80000000000015</v>
      </c>
      <c r="I208" s="4">
        <f t="shared" si="52"/>
        <v>133.40866290018829</v>
      </c>
      <c r="J208" s="4">
        <f t="shared" si="45"/>
        <v>30.106999999999971</v>
      </c>
      <c r="K208" s="4">
        <f t="shared" si="53"/>
        <v>31.878000273220003</v>
      </c>
      <c r="L208" s="4">
        <f t="shared" si="54"/>
        <v>31.878000273220003</v>
      </c>
      <c r="M208" s="4">
        <f t="shared" si="55"/>
        <v>9.3210526315789721</v>
      </c>
      <c r="N208" s="4">
        <f t="shared" si="56"/>
        <v>102.53157894736857</v>
      </c>
      <c r="O208" s="4">
        <f t="shared" si="57"/>
        <v>31.878000273220003</v>
      </c>
      <c r="P208" s="4">
        <v>31.878000273220003</v>
      </c>
      <c r="Q208" s="4">
        <f t="shared" si="58"/>
        <v>7.4558823529411793</v>
      </c>
      <c r="R208" s="4">
        <f t="shared" si="50"/>
        <v>7.4558823529411793</v>
      </c>
      <c r="S208" s="4">
        <v>15.180000130104775</v>
      </c>
      <c r="T208" s="4">
        <v>15.180000130104766</v>
      </c>
    </row>
    <row r="209" spans="1:20">
      <c r="A209" s="8">
        <v>20.7</v>
      </c>
      <c r="B209" s="4">
        <v>35.49</v>
      </c>
      <c r="C209" s="4">
        <f t="shared" si="59"/>
        <v>67.244210526315698</v>
      </c>
      <c r="D209" s="4">
        <f t="shared" si="46"/>
        <v>124.30823117338004</v>
      </c>
      <c r="E209" s="4">
        <f t="shared" si="47"/>
        <v>126.75000000000003</v>
      </c>
      <c r="F209" s="4">
        <f t="shared" si="51"/>
        <v>124.30823117338004</v>
      </c>
      <c r="G209" s="4">
        <f t="shared" si="48"/>
        <v>133.67231638418076</v>
      </c>
      <c r="H209" s="4">
        <f t="shared" si="49"/>
        <v>129.0545454545456</v>
      </c>
      <c r="I209" s="4">
        <f t="shared" si="52"/>
        <v>133.67231638418076</v>
      </c>
      <c r="J209" s="4">
        <f t="shared" si="45"/>
        <v>30.166499999999974</v>
      </c>
      <c r="K209" s="4">
        <f t="shared" si="53"/>
        <v>31.941000318756686</v>
      </c>
      <c r="L209" s="4">
        <f t="shared" si="54"/>
        <v>31.941000318756686</v>
      </c>
      <c r="M209" s="4">
        <f t="shared" si="55"/>
        <v>9.3394736842105512</v>
      </c>
      <c r="N209" s="4">
        <f t="shared" si="56"/>
        <v>102.73421052631595</v>
      </c>
      <c r="O209" s="4">
        <f t="shared" si="57"/>
        <v>31.941000318756686</v>
      </c>
      <c r="P209" s="4">
        <v>31.941000318756686</v>
      </c>
      <c r="Q209" s="4">
        <f t="shared" si="58"/>
        <v>7.4705882352941204</v>
      </c>
      <c r="R209" s="4">
        <f t="shared" si="50"/>
        <v>7.4705882352941204</v>
      </c>
      <c r="S209" s="4">
        <v>15.210000151788909</v>
      </c>
      <c r="T209" s="4">
        <v>15.210000151788901</v>
      </c>
    </row>
    <row r="210" spans="1:20">
      <c r="A210" s="8">
        <v>20.8</v>
      </c>
      <c r="B210" s="4">
        <v>35.56</v>
      </c>
      <c r="C210" s="4">
        <f t="shared" si="59"/>
        <v>67.376842105263066</v>
      </c>
      <c r="D210" s="4">
        <f t="shared" si="46"/>
        <v>124.55341506129598</v>
      </c>
      <c r="E210" s="4">
        <f t="shared" si="47"/>
        <v>127.00000000000004</v>
      </c>
      <c r="F210" s="4">
        <f t="shared" si="51"/>
        <v>124.55341506129598</v>
      </c>
      <c r="G210" s="4">
        <f t="shared" si="48"/>
        <v>133.93596986817323</v>
      </c>
      <c r="H210" s="4">
        <f t="shared" si="49"/>
        <v>129.30909090909105</v>
      </c>
      <c r="I210" s="4">
        <f t="shared" si="52"/>
        <v>133.93596986817323</v>
      </c>
      <c r="J210" s="4">
        <f t="shared" si="45"/>
        <v>30.225999999999978</v>
      </c>
      <c r="K210" s="4">
        <f t="shared" si="53"/>
        <v>32.004000364293361</v>
      </c>
      <c r="L210" s="4">
        <f t="shared" si="54"/>
        <v>32.004000364293361</v>
      </c>
      <c r="M210" s="4">
        <f t="shared" si="55"/>
        <v>9.3578947368421304</v>
      </c>
      <c r="N210" s="4">
        <f t="shared" si="56"/>
        <v>102.93684210526332</v>
      </c>
      <c r="O210" s="4">
        <f t="shared" si="57"/>
        <v>32.004000364293361</v>
      </c>
      <c r="P210" s="4">
        <v>32.004000364293361</v>
      </c>
      <c r="Q210" s="4">
        <f t="shared" si="58"/>
        <v>7.4852941176470624</v>
      </c>
      <c r="R210" s="4">
        <f t="shared" si="50"/>
        <v>7.4852941176470624</v>
      </c>
      <c r="S210" s="4">
        <v>15.240000173473041</v>
      </c>
      <c r="T210" s="4">
        <v>15.240000173473032</v>
      </c>
    </row>
    <row r="211" spans="1:20">
      <c r="A211" s="8">
        <v>20.9</v>
      </c>
      <c r="B211" s="4">
        <v>35.630000000000003</v>
      </c>
      <c r="C211" s="4">
        <f t="shared" si="59"/>
        <v>67.509473684210434</v>
      </c>
      <c r="D211" s="4">
        <f t="shared" si="46"/>
        <v>124.79859894921192</v>
      </c>
      <c r="E211" s="4">
        <f t="shared" si="47"/>
        <v>127.25000000000004</v>
      </c>
      <c r="F211" s="4">
        <f t="shared" si="51"/>
        <v>124.79859894921192</v>
      </c>
      <c r="G211" s="4">
        <f t="shared" si="48"/>
        <v>134.19962335216567</v>
      </c>
      <c r="H211" s="4">
        <f t="shared" si="49"/>
        <v>129.5636363636365</v>
      </c>
      <c r="I211" s="4">
        <f t="shared" si="52"/>
        <v>134.19962335216567</v>
      </c>
      <c r="J211" s="4">
        <f t="shared" ref="J211:J274" si="60">D211*J210/D210</f>
        <v>30.285499999999978</v>
      </c>
      <c r="K211" s="4">
        <f t="shared" si="53"/>
        <v>32.067000409830037</v>
      </c>
      <c r="L211" s="4">
        <f t="shared" si="54"/>
        <v>32.067000409830037</v>
      </c>
      <c r="M211" s="4">
        <f t="shared" si="55"/>
        <v>9.3763157894737095</v>
      </c>
      <c r="N211" s="4">
        <f t="shared" si="56"/>
        <v>103.13947368421069</v>
      </c>
      <c r="O211" s="4">
        <f t="shared" si="57"/>
        <v>32.067000409830037</v>
      </c>
      <c r="P211" s="4">
        <v>32.067000409830037</v>
      </c>
      <c r="Q211" s="4">
        <f t="shared" si="58"/>
        <v>7.5000000000000036</v>
      </c>
      <c r="R211" s="4">
        <f t="shared" si="50"/>
        <v>7.5000000000000036</v>
      </c>
      <c r="S211" s="4">
        <v>15.270000195157172</v>
      </c>
      <c r="T211" s="4">
        <v>15.270000195157161</v>
      </c>
    </row>
    <row r="212" spans="1:20">
      <c r="A212" s="8">
        <v>21</v>
      </c>
      <c r="B212" s="4">
        <v>35.700000000000003</v>
      </c>
      <c r="C212" s="4">
        <f t="shared" si="59"/>
        <v>67.642105263157802</v>
      </c>
      <c r="D212" s="4">
        <f t="shared" si="46"/>
        <v>125.04378283712786</v>
      </c>
      <c r="E212" s="4">
        <f t="shared" si="47"/>
        <v>127.50000000000004</v>
      </c>
      <c r="F212" s="4">
        <f t="shared" si="51"/>
        <v>125.04378283712786</v>
      </c>
      <c r="G212" s="4">
        <f t="shared" si="48"/>
        <v>134.46327683615814</v>
      </c>
      <c r="H212" s="4">
        <f t="shared" si="49"/>
        <v>129.81818181818196</v>
      </c>
      <c r="I212" s="4">
        <f t="shared" si="52"/>
        <v>134.46327683615814</v>
      </c>
      <c r="J212" s="4">
        <f t="shared" si="60"/>
        <v>30.344999999999981</v>
      </c>
      <c r="K212" s="4">
        <f t="shared" si="53"/>
        <v>32.130000455366719</v>
      </c>
      <c r="L212" s="4">
        <f t="shared" si="54"/>
        <v>32.130000455366719</v>
      </c>
      <c r="M212" s="4">
        <f t="shared" si="55"/>
        <v>9.3947368421052886</v>
      </c>
      <c r="N212" s="4">
        <f t="shared" si="56"/>
        <v>103.34210526315806</v>
      </c>
      <c r="O212" s="4">
        <f t="shared" si="57"/>
        <v>32.130000455366719</v>
      </c>
      <c r="P212" s="4">
        <v>32.130000455366719</v>
      </c>
      <c r="Q212" s="4">
        <f t="shared" si="58"/>
        <v>7.5147058823529447</v>
      </c>
      <c r="R212" s="4">
        <f t="shared" si="50"/>
        <v>7.5147058823529447</v>
      </c>
      <c r="S212" s="4">
        <v>15.300000216841305</v>
      </c>
      <c r="T212" s="4">
        <v>15.300000216841294</v>
      </c>
    </row>
    <row r="213" spans="1:20">
      <c r="A213" s="8">
        <v>21.1</v>
      </c>
      <c r="B213" s="4">
        <v>35.770000000000003</v>
      </c>
      <c r="C213" s="4">
        <f t="shared" si="59"/>
        <v>67.77473684210517</v>
      </c>
      <c r="D213" s="4">
        <f t="shared" si="46"/>
        <v>125.28896672504381</v>
      </c>
      <c r="E213" s="4">
        <f t="shared" si="47"/>
        <v>127.75000000000006</v>
      </c>
      <c r="F213" s="4">
        <f t="shared" si="51"/>
        <v>125.28896672504381</v>
      </c>
      <c r="G213" s="4">
        <f t="shared" si="48"/>
        <v>134.72693032015061</v>
      </c>
      <c r="H213" s="4">
        <f t="shared" si="49"/>
        <v>130.07272727272741</v>
      </c>
      <c r="I213" s="4">
        <f t="shared" si="52"/>
        <v>134.72693032015061</v>
      </c>
      <c r="J213" s="4">
        <f t="shared" si="60"/>
        <v>30.404499999999985</v>
      </c>
      <c r="K213" s="4">
        <f t="shared" si="53"/>
        <v>32.193000500903395</v>
      </c>
      <c r="L213" s="4">
        <f t="shared" si="54"/>
        <v>32.193000500903395</v>
      </c>
      <c r="M213" s="4">
        <f t="shared" si="55"/>
        <v>9.4131578947368677</v>
      </c>
      <c r="N213" s="4">
        <f t="shared" si="56"/>
        <v>103.54473684210544</v>
      </c>
      <c r="O213" s="4">
        <f t="shared" si="57"/>
        <v>32.193000500903395</v>
      </c>
      <c r="P213" s="4">
        <v>32.193000500903395</v>
      </c>
      <c r="Q213" s="4">
        <f t="shared" si="58"/>
        <v>7.5294117647058858</v>
      </c>
      <c r="R213" s="4">
        <f t="shared" si="50"/>
        <v>7.5294117647058858</v>
      </c>
      <c r="S213" s="4">
        <v>15.330000238525436</v>
      </c>
      <c r="T213" s="4">
        <v>15.330000238525425</v>
      </c>
    </row>
    <row r="214" spans="1:20">
      <c r="A214" s="8">
        <v>21.2</v>
      </c>
      <c r="B214" s="4">
        <v>35.840000000000003</v>
      </c>
      <c r="C214" s="4">
        <f t="shared" si="59"/>
        <v>67.907368421052539</v>
      </c>
      <c r="D214" s="4">
        <f t="shared" si="46"/>
        <v>125.53415061295975</v>
      </c>
      <c r="E214" s="4">
        <f t="shared" si="47"/>
        <v>128.00000000000006</v>
      </c>
      <c r="F214" s="4">
        <f t="shared" si="51"/>
        <v>125.53415061295975</v>
      </c>
      <c r="G214" s="4">
        <f t="shared" si="48"/>
        <v>134.99058380414309</v>
      </c>
      <c r="H214" s="4">
        <f t="shared" si="49"/>
        <v>130.32727272727286</v>
      </c>
      <c r="I214" s="4">
        <f t="shared" si="52"/>
        <v>134.99058380414309</v>
      </c>
      <c r="J214" s="4">
        <f t="shared" si="60"/>
        <v>30.463999999999988</v>
      </c>
      <c r="K214" s="4">
        <f t="shared" si="53"/>
        <v>32.256000546440077</v>
      </c>
      <c r="L214" s="4">
        <f t="shared" si="54"/>
        <v>32.256000546440077</v>
      </c>
      <c r="M214" s="4">
        <f t="shared" si="55"/>
        <v>9.4315789473684468</v>
      </c>
      <c r="N214" s="4">
        <f t="shared" si="56"/>
        <v>103.74736842105281</v>
      </c>
      <c r="O214" s="4">
        <f t="shared" si="57"/>
        <v>32.256000546440077</v>
      </c>
      <c r="P214" s="4">
        <v>32.256000546440077</v>
      </c>
      <c r="Q214" s="4">
        <f t="shared" si="58"/>
        <v>7.544117647058826</v>
      </c>
      <c r="R214" s="4">
        <f t="shared" si="50"/>
        <v>7.544117647058826</v>
      </c>
      <c r="S214" s="4">
        <v>15.360000260209569</v>
      </c>
      <c r="T214" s="4">
        <v>15.360000260209558</v>
      </c>
    </row>
    <row r="215" spans="1:20">
      <c r="A215" s="8">
        <v>21.3</v>
      </c>
      <c r="B215" s="4">
        <v>35.909999999999997</v>
      </c>
      <c r="C215" s="4">
        <f t="shared" si="59"/>
        <v>68.039999999999893</v>
      </c>
      <c r="D215" s="4">
        <f t="shared" si="46"/>
        <v>125.77933450087568</v>
      </c>
      <c r="E215" s="4">
        <f t="shared" si="47"/>
        <v>128.25000000000003</v>
      </c>
      <c r="F215" s="4">
        <f t="shared" si="51"/>
        <v>125.77933450087568</v>
      </c>
      <c r="G215" s="4">
        <f t="shared" si="48"/>
        <v>135.25423728813553</v>
      </c>
      <c r="H215" s="4">
        <f t="shared" si="49"/>
        <v>130.58181818181828</v>
      </c>
      <c r="I215" s="4">
        <f t="shared" si="52"/>
        <v>135.25423728813553</v>
      </c>
      <c r="J215" s="4">
        <f t="shared" si="60"/>
        <v>30.523499999999984</v>
      </c>
      <c r="K215" s="4">
        <f t="shared" si="53"/>
        <v>32.319000591976767</v>
      </c>
      <c r="L215" s="4">
        <f t="shared" si="54"/>
        <v>32.319000591976767</v>
      </c>
      <c r="M215" s="4">
        <f t="shared" si="55"/>
        <v>9.4500000000000242</v>
      </c>
      <c r="N215" s="4">
        <f t="shared" si="56"/>
        <v>103.95000000000016</v>
      </c>
      <c r="O215" s="4">
        <f t="shared" si="57"/>
        <v>32.319000591976767</v>
      </c>
      <c r="P215" s="4">
        <v>32.319000591976767</v>
      </c>
      <c r="Q215" s="4">
        <f t="shared" si="58"/>
        <v>7.5588235294117672</v>
      </c>
      <c r="R215" s="4">
        <f t="shared" si="50"/>
        <v>7.5588235294117672</v>
      </c>
      <c r="S215" s="4">
        <v>15.390000281893707</v>
      </c>
      <c r="T215" s="4">
        <v>15.390000281893697</v>
      </c>
    </row>
    <row r="216" spans="1:20">
      <c r="A216" s="8">
        <v>21.4</v>
      </c>
      <c r="B216" s="4">
        <v>35.979999999999997</v>
      </c>
      <c r="C216" s="4">
        <f t="shared" si="59"/>
        <v>68.172631578947261</v>
      </c>
      <c r="D216" s="4">
        <f t="shared" si="46"/>
        <v>126.02451838879161</v>
      </c>
      <c r="E216" s="4">
        <f t="shared" si="47"/>
        <v>128.50000000000003</v>
      </c>
      <c r="F216" s="4">
        <f t="shared" si="51"/>
        <v>126.02451838879161</v>
      </c>
      <c r="G216" s="4">
        <f t="shared" si="48"/>
        <v>135.517890772128</v>
      </c>
      <c r="H216" s="4">
        <f t="shared" si="49"/>
        <v>130.83636363636373</v>
      </c>
      <c r="I216" s="4">
        <f t="shared" si="52"/>
        <v>135.517890772128</v>
      </c>
      <c r="J216" s="4">
        <f t="shared" si="60"/>
        <v>30.582999999999984</v>
      </c>
      <c r="K216" s="4">
        <f t="shared" si="53"/>
        <v>32.382000637513443</v>
      </c>
      <c r="L216" s="4">
        <f t="shared" si="54"/>
        <v>32.382000637513443</v>
      </c>
      <c r="M216" s="4">
        <f t="shared" si="55"/>
        <v>9.4684210526316033</v>
      </c>
      <c r="N216" s="4">
        <f t="shared" si="56"/>
        <v>104.15263157894753</v>
      </c>
      <c r="O216" s="4">
        <f t="shared" si="57"/>
        <v>32.382000637513443</v>
      </c>
      <c r="P216" s="4">
        <v>32.382000637513443</v>
      </c>
      <c r="Q216" s="4">
        <f t="shared" si="58"/>
        <v>7.5735294117647083</v>
      </c>
      <c r="R216" s="4">
        <f t="shared" si="50"/>
        <v>7.5735294117647083</v>
      </c>
      <c r="S216" s="4">
        <v>15.420000303577838</v>
      </c>
      <c r="T216" s="4">
        <v>15.420000303577828</v>
      </c>
    </row>
    <row r="217" spans="1:20">
      <c r="A217" s="8">
        <v>21.5</v>
      </c>
      <c r="B217" s="4">
        <v>36.049999999999997</v>
      </c>
      <c r="C217" s="4">
        <f t="shared" si="59"/>
        <v>68.305263157894629</v>
      </c>
      <c r="D217" s="4">
        <f t="shared" si="46"/>
        <v>126.26970227670755</v>
      </c>
      <c r="E217" s="4">
        <f t="shared" si="47"/>
        <v>128.75000000000003</v>
      </c>
      <c r="F217" s="4">
        <f t="shared" si="51"/>
        <v>126.26970227670755</v>
      </c>
      <c r="G217" s="4">
        <f t="shared" si="48"/>
        <v>135.78154425612047</v>
      </c>
      <c r="H217" s="4">
        <f t="shared" si="49"/>
        <v>131.09090909090918</v>
      </c>
      <c r="I217" s="4">
        <f t="shared" si="52"/>
        <v>135.78154425612047</v>
      </c>
      <c r="J217" s="4">
        <f t="shared" si="60"/>
        <v>30.642499999999988</v>
      </c>
      <c r="K217" s="4">
        <f t="shared" si="53"/>
        <v>32.445000683050125</v>
      </c>
      <c r="L217" s="4">
        <f t="shared" si="54"/>
        <v>32.445000683050125</v>
      </c>
      <c r="M217" s="4">
        <f t="shared" si="55"/>
        <v>9.4868421052631824</v>
      </c>
      <c r="N217" s="4">
        <f t="shared" si="56"/>
        <v>104.35526315789491</v>
      </c>
      <c r="O217" s="4">
        <f t="shared" si="57"/>
        <v>32.445000683050125</v>
      </c>
      <c r="P217" s="4">
        <v>32.445000683050125</v>
      </c>
      <c r="Q217" s="4">
        <f t="shared" si="58"/>
        <v>7.5882352941176494</v>
      </c>
      <c r="R217" s="4">
        <f t="shared" si="50"/>
        <v>7.5882352941176494</v>
      </c>
      <c r="S217" s="4">
        <v>15.450000325261971</v>
      </c>
      <c r="T217" s="4">
        <v>15.450000325261961</v>
      </c>
    </row>
    <row r="218" spans="1:20">
      <c r="A218" s="8">
        <v>21.6</v>
      </c>
      <c r="B218" s="4">
        <v>36.119999999999997</v>
      </c>
      <c r="C218" s="4">
        <f t="shared" si="59"/>
        <v>68.437894736841997</v>
      </c>
      <c r="D218" s="4">
        <f t="shared" si="46"/>
        <v>126.51488616462349</v>
      </c>
      <c r="E218" s="4">
        <f t="shared" si="47"/>
        <v>129.00000000000003</v>
      </c>
      <c r="F218" s="4">
        <f t="shared" si="51"/>
        <v>126.51488616462349</v>
      </c>
      <c r="G218" s="4">
        <f t="shared" si="48"/>
        <v>136.04519774011294</v>
      </c>
      <c r="H218" s="4">
        <f t="shared" si="49"/>
        <v>131.34545454545463</v>
      </c>
      <c r="I218" s="4">
        <f t="shared" si="52"/>
        <v>136.04519774011294</v>
      </c>
      <c r="J218" s="4">
        <f t="shared" si="60"/>
        <v>30.701999999999991</v>
      </c>
      <c r="K218" s="4">
        <f t="shared" si="53"/>
        <v>32.508000728586808</v>
      </c>
      <c r="L218" s="4">
        <f t="shared" si="54"/>
        <v>32.508000728586808</v>
      </c>
      <c r="M218" s="4">
        <f t="shared" si="55"/>
        <v>9.5052631578947615</v>
      </c>
      <c r="N218" s="4">
        <f t="shared" si="56"/>
        <v>104.55789473684229</v>
      </c>
      <c r="O218" s="4">
        <f t="shared" si="57"/>
        <v>32.508000728586808</v>
      </c>
      <c r="P218" s="4">
        <v>32.508000728586808</v>
      </c>
      <c r="Q218" s="4">
        <f t="shared" si="58"/>
        <v>7.6029411764705905</v>
      </c>
      <c r="R218" s="4">
        <f t="shared" si="50"/>
        <v>7.6029411764705905</v>
      </c>
      <c r="S218" s="4">
        <v>15.480000346946104</v>
      </c>
      <c r="T218" s="4">
        <v>15.480000346946094</v>
      </c>
    </row>
    <row r="219" spans="1:20">
      <c r="A219" s="8">
        <v>21.7</v>
      </c>
      <c r="B219" s="4">
        <v>36.19</v>
      </c>
      <c r="C219" s="4">
        <f t="shared" si="59"/>
        <v>68.570526315789365</v>
      </c>
      <c r="D219" s="4">
        <f t="shared" si="46"/>
        <v>126.76007005253945</v>
      </c>
      <c r="E219" s="4">
        <f t="shared" si="47"/>
        <v>129.25000000000003</v>
      </c>
      <c r="F219" s="4">
        <f t="shared" si="51"/>
        <v>126.76007005253945</v>
      </c>
      <c r="G219" s="4">
        <f t="shared" si="48"/>
        <v>136.30885122410541</v>
      </c>
      <c r="H219" s="4">
        <f t="shared" si="49"/>
        <v>131.60000000000008</v>
      </c>
      <c r="I219" s="4">
        <f t="shared" si="52"/>
        <v>136.30885122410541</v>
      </c>
      <c r="J219" s="4">
        <f t="shared" si="60"/>
        <v>30.761499999999995</v>
      </c>
      <c r="K219" s="4">
        <f t="shared" si="53"/>
        <v>32.571000774123497</v>
      </c>
      <c r="L219" s="4">
        <f t="shared" si="54"/>
        <v>32.571000774123497</v>
      </c>
      <c r="M219" s="4">
        <f t="shared" si="55"/>
        <v>9.5236842105263406</v>
      </c>
      <c r="N219" s="4">
        <f t="shared" si="56"/>
        <v>104.76052631578966</v>
      </c>
      <c r="O219" s="4">
        <f t="shared" si="57"/>
        <v>32.571000774123497</v>
      </c>
      <c r="P219" s="4">
        <v>32.571000774123497</v>
      </c>
      <c r="Q219" s="4">
        <f t="shared" si="58"/>
        <v>7.6176470588235317</v>
      </c>
      <c r="R219" s="4">
        <f t="shared" si="50"/>
        <v>7.6176470588235317</v>
      </c>
      <c r="S219" s="4">
        <v>15.510000368630241</v>
      </c>
      <c r="T219" s="4">
        <v>15.51000036863023</v>
      </c>
    </row>
    <row r="220" spans="1:20">
      <c r="A220" s="8">
        <v>21.8</v>
      </c>
      <c r="B220" s="4">
        <v>36.26</v>
      </c>
      <c r="C220" s="4">
        <f t="shared" si="59"/>
        <v>68.703157894736734</v>
      </c>
      <c r="D220" s="4">
        <f t="shared" si="46"/>
        <v>127.00525394045538</v>
      </c>
      <c r="E220" s="4">
        <f t="shared" si="47"/>
        <v>129.50000000000003</v>
      </c>
      <c r="F220" s="4">
        <f t="shared" si="51"/>
        <v>127.00525394045538</v>
      </c>
      <c r="G220" s="4">
        <f t="shared" si="48"/>
        <v>136.57250470809788</v>
      </c>
      <c r="H220" s="4">
        <f t="shared" si="49"/>
        <v>131.85454545454553</v>
      </c>
      <c r="I220" s="4">
        <f t="shared" si="52"/>
        <v>136.57250470809788</v>
      </c>
      <c r="J220" s="4">
        <f t="shared" si="60"/>
        <v>30.820999999999994</v>
      </c>
      <c r="K220" s="4">
        <f t="shared" si="53"/>
        <v>32.63400081966018</v>
      </c>
      <c r="L220" s="4">
        <f t="shared" si="54"/>
        <v>32.63400081966018</v>
      </c>
      <c r="M220" s="4">
        <f t="shared" si="55"/>
        <v>9.5421052631579197</v>
      </c>
      <c r="N220" s="4">
        <f t="shared" si="56"/>
        <v>104.96315789473704</v>
      </c>
      <c r="O220" s="4">
        <f t="shared" si="57"/>
        <v>32.63400081966018</v>
      </c>
      <c r="P220" s="4">
        <v>32.63400081966018</v>
      </c>
      <c r="Q220" s="4">
        <f t="shared" si="58"/>
        <v>7.6323529411764719</v>
      </c>
      <c r="R220" s="4">
        <f t="shared" si="50"/>
        <v>7.6323529411764719</v>
      </c>
      <c r="S220" s="4">
        <v>15.540000390314376</v>
      </c>
      <c r="T220" s="4">
        <v>15.540000390314365</v>
      </c>
    </row>
    <row r="221" spans="1:20">
      <c r="A221" s="8">
        <v>21.9</v>
      </c>
      <c r="B221" s="4">
        <v>36.33</v>
      </c>
      <c r="C221" s="4">
        <f t="shared" si="59"/>
        <v>68.835789473684102</v>
      </c>
      <c r="D221" s="4">
        <f t="shared" si="46"/>
        <v>127.2504378283713</v>
      </c>
      <c r="E221" s="4">
        <f t="shared" si="47"/>
        <v>129.75000000000003</v>
      </c>
      <c r="F221" s="4">
        <f t="shared" si="51"/>
        <v>127.2504378283713</v>
      </c>
      <c r="G221" s="4">
        <f t="shared" si="48"/>
        <v>136.83615819209035</v>
      </c>
      <c r="H221" s="4">
        <f t="shared" si="49"/>
        <v>132.10909090909098</v>
      </c>
      <c r="I221" s="4">
        <f t="shared" si="52"/>
        <v>136.83615819209035</v>
      </c>
      <c r="J221" s="4">
        <f t="shared" si="60"/>
        <v>30.880499999999994</v>
      </c>
      <c r="K221" s="4">
        <f t="shared" si="53"/>
        <v>32.697000865196856</v>
      </c>
      <c r="L221" s="4">
        <f t="shared" si="54"/>
        <v>32.697000865196856</v>
      </c>
      <c r="M221" s="4">
        <f t="shared" si="55"/>
        <v>9.5605263157894989</v>
      </c>
      <c r="N221" s="4">
        <f t="shared" si="56"/>
        <v>105.16578947368441</v>
      </c>
      <c r="O221" s="4">
        <f t="shared" si="57"/>
        <v>32.697000865196856</v>
      </c>
      <c r="P221" s="4">
        <v>32.697000865196856</v>
      </c>
      <c r="Q221" s="4">
        <f t="shared" si="58"/>
        <v>7.647058823529413</v>
      </c>
      <c r="R221" s="4">
        <f t="shared" si="50"/>
        <v>7.647058823529413</v>
      </c>
      <c r="S221" s="4">
        <v>15.570000411998507</v>
      </c>
      <c r="T221" s="4">
        <v>15.570000411998496</v>
      </c>
    </row>
    <row r="222" spans="1:20">
      <c r="A222" s="8">
        <v>22</v>
      </c>
      <c r="B222" s="4">
        <v>36.4</v>
      </c>
      <c r="C222" s="4">
        <f t="shared" si="59"/>
        <v>68.96842105263147</v>
      </c>
      <c r="D222" s="4">
        <f t="shared" si="46"/>
        <v>127.49562171628723</v>
      </c>
      <c r="E222" s="4">
        <f t="shared" si="47"/>
        <v>130.00000000000003</v>
      </c>
      <c r="F222" s="4">
        <f t="shared" si="51"/>
        <v>127.49562171628723</v>
      </c>
      <c r="G222" s="4">
        <f t="shared" si="48"/>
        <v>137.09981167608282</v>
      </c>
      <c r="H222" s="4">
        <f t="shared" si="49"/>
        <v>132.36363636363643</v>
      </c>
      <c r="I222" s="4">
        <f t="shared" si="52"/>
        <v>137.09981167608282</v>
      </c>
      <c r="J222" s="4">
        <f t="shared" si="60"/>
        <v>30.939999999999994</v>
      </c>
      <c r="K222" s="4">
        <f t="shared" si="53"/>
        <v>32.760000910733538</v>
      </c>
      <c r="L222" s="4">
        <f t="shared" si="54"/>
        <v>32.760000910733538</v>
      </c>
      <c r="M222" s="4">
        <f t="shared" si="55"/>
        <v>9.578947368421078</v>
      </c>
      <c r="N222" s="4">
        <f t="shared" si="56"/>
        <v>105.36842105263179</v>
      </c>
      <c r="O222" s="4">
        <f t="shared" si="57"/>
        <v>32.760000910733538</v>
      </c>
      <c r="P222" s="4">
        <v>32.760000910733538</v>
      </c>
      <c r="Q222" s="4">
        <f t="shared" si="58"/>
        <v>7.6617647058823541</v>
      </c>
      <c r="R222" s="4">
        <f t="shared" si="50"/>
        <v>7.6617647058823541</v>
      </c>
      <c r="S222" s="4">
        <v>15.600000433682641</v>
      </c>
      <c r="T222" s="4">
        <v>15.600000433682631</v>
      </c>
    </row>
    <row r="223" spans="1:20">
      <c r="A223" s="8">
        <v>22.1</v>
      </c>
      <c r="B223" s="4">
        <v>36.47</v>
      </c>
      <c r="C223" s="4">
        <f t="shared" si="59"/>
        <v>69.101052631578838</v>
      </c>
      <c r="D223" s="4">
        <f t="shared" si="46"/>
        <v>127.74080560420316</v>
      </c>
      <c r="E223" s="4">
        <f t="shared" si="47"/>
        <v>130.25000000000003</v>
      </c>
      <c r="F223" s="4">
        <f t="shared" si="51"/>
        <v>127.74080560420316</v>
      </c>
      <c r="G223" s="4">
        <f t="shared" si="48"/>
        <v>137.36346516007529</v>
      </c>
      <c r="H223" s="4">
        <f t="shared" si="49"/>
        <v>132.61818181818188</v>
      </c>
      <c r="I223" s="4">
        <f t="shared" si="52"/>
        <v>137.36346516007529</v>
      </c>
      <c r="J223" s="4">
        <f t="shared" si="60"/>
        <v>30.999499999999991</v>
      </c>
      <c r="K223" s="4">
        <f t="shared" si="53"/>
        <v>32.823000956270228</v>
      </c>
      <c r="L223" s="4">
        <f t="shared" si="54"/>
        <v>32.823000956270228</v>
      </c>
      <c r="M223" s="4">
        <f t="shared" si="55"/>
        <v>9.5973684210526571</v>
      </c>
      <c r="N223" s="4">
        <f t="shared" si="56"/>
        <v>105.57105263157916</v>
      </c>
      <c r="O223" s="4">
        <f t="shared" si="57"/>
        <v>32.823000956270228</v>
      </c>
      <c r="P223" s="4">
        <v>32.823000956270228</v>
      </c>
      <c r="Q223" s="4">
        <f t="shared" si="58"/>
        <v>7.6764705882352953</v>
      </c>
      <c r="R223" s="4">
        <f t="shared" si="50"/>
        <v>7.6764705882352953</v>
      </c>
      <c r="S223" s="4">
        <v>15.63000045536678</v>
      </c>
      <c r="T223" s="4">
        <v>15.630000455366769</v>
      </c>
    </row>
    <row r="224" spans="1:20">
      <c r="A224" s="8">
        <v>22.2</v>
      </c>
      <c r="B224" s="4">
        <v>36.54</v>
      </c>
      <c r="C224" s="4">
        <f t="shared" si="59"/>
        <v>69.233684210526206</v>
      </c>
      <c r="D224" s="4">
        <f t="shared" si="46"/>
        <v>127.98598949211909</v>
      </c>
      <c r="E224" s="4">
        <f t="shared" si="47"/>
        <v>130.50000000000003</v>
      </c>
      <c r="F224" s="4">
        <f t="shared" si="51"/>
        <v>127.98598949211909</v>
      </c>
      <c r="G224" s="4">
        <f t="shared" si="48"/>
        <v>137.62711864406776</v>
      </c>
      <c r="H224" s="4">
        <f t="shared" si="49"/>
        <v>132.87272727272733</v>
      </c>
      <c r="I224" s="4">
        <f t="shared" si="52"/>
        <v>137.62711864406776</v>
      </c>
      <c r="J224" s="4">
        <f t="shared" si="60"/>
        <v>31.05899999999999</v>
      </c>
      <c r="K224" s="4">
        <f t="shared" si="53"/>
        <v>32.88600100180691</v>
      </c>
      <c r="L224" s="4">
        <f t="shared" si="54"/>
        <v>32.88600100180691</v>
      </c>
      <c r="M224" s="4">
        <f t="shared" si="55"/>
        <v>9.6157894736842362</v>
      </c>
      <c r="N224" s="4">
        <f t="shared" si="56"/>
        <v>105.77368421052654</v>
      </c>
      <c r="O224" s="4">
        <f t="shared" si="57"/>
        <v>32.88600100180691</v>
      </c>
      <c r="P224" s="4">
        <v>32.88600100180691</v>
      </c>
      <c r="Q224" s="4">
        <f t="shared" si="58"/>
        <v>7.6911764705882355</v>
      </c>
      <c r="R224" s="4">
        <f t="shared" si="50"/>
        <v>7.6911764705882355</v>
      </c>
      <c r="S224" s="4">
        <v>15.660000477050914</v>
      </c>
      <c r="T224" s="4">
        <v>15.660000477050904</v>
      </c>
    </row>
    <row r="225" spans="1:20">
      <c r="A225" s="8">
        <v>22.3</v>
      </c>
      <c r="B225" s="4">
        <v>36.61</v>
      </c>
      <c r="C225" s="4">
        <f t="shared" si="59"/>
        <v>69.366315789473575</v>
      </c>
      <c r="D225" s="4">
        <f t="shared" si="46"/>
        <v>128.23117338003502</v>
      </c>
      <c r="E225" s="4">
        <f t="shared" si="47"/>
        <v>130.75000000000003</v>
      </c>
      <c r="F225" s="4">
        <f t="shared" si="51"/>
        <v>128.23117338003502</v>
      </c>
      <c r="G225" s="4">
        <f t="shared" si="48"/>
        <v>137.89077212806023</v>
      </c>
      <c r="H225" s="4">
        <f t="shared" si="49"/>
        <v>133.12727272727278</v>
      </c>
      <c r="I225" s="4">
        <f t="shared" si="52"/>
        <v>137.89077212806023</v>
      </c>
      <c r="J225" s="4">
        <f t="shared" si="60"/>
        <v>31.118499999999987</v>
      </c>
      <c r="K225" s="4">
        <f t="shared" si="53"/>
        <v>32.9490010473436</v>
      </c>
      <c r="L225" s="4">
        <f t="shared" si="54"/>
        <v>32.9490010473436</v>
      </c>
      <c r="M225" s="4">
        <f t="shared" si="55"/>
        <v>9.6342105263158153</v>
      </c>
      <c r="N225" s="4">
        <f t="shared" si="56"/>
        <v>105.9763157894739</v>
      </c>
      <c r="O225" s="4">
        <f t="shared" si="57"/>
        <v>32.9490010473436</v>
      </c>
      <c r="P225" s="4">
        <v>32.9490010473436</v>
      </c>
      <c r="Q225" s="4">
        <f t="shared" si="58"/>
        <v>7.7058823529411766</v>
      </c>
      <c r="R225" s="4">
        <f t="shared" si="50"/>
        <v>7.7058823529411766</v>
      </c>
      <c r="S225" s="4">
        <v>15.690000498735049</v>
      </c>
      <c r="T225" s="4">
        <v>15.690000498735039</v>
      </c>
    </row>
    <row r="226" spans="1:20">
      <c r="A226" s="8">
        <v>22.4</v>
      </c>
      <c r="B226" s="4">
        <v>36.68</v>
      </c>
      <c r="C226" s="4">
        <f t="shared" si="59"/>
        <v>69.498947368420943</v>
      </c>
      <c r="D226" s="4">
        <f t="shared" si="46"/>
        <v>128.47635726795096</v>
      </c>
      <c r="E226" s="4">
        <f t="shared" si="47"/>
        <v>131.00000000000003</v>
      </c>
      <c r="F226" s="4">
        <f t="shared" si="51"/>
        <v>128.47635726795096</v>
      </c>
      <c r="G226" s="4">
        <f t="shared" si="48"/>
        <v>138.15442561205271</v>
      </c>
      <c r="H226" s="4">
        <f t="shared" si="49"/>
        <v>133.38181818181823</v>
      </c>
      <c r="I226" s="4">
        <f t="shared" si="52"/>
        <v>138.15442561205271</v>
      </c>
      <c r="J226" s="4">
        <f t="shared" si="60"/>
        <v>31.177999999999987</v>
      </c>
      <c r="K226" s="4">
        <f t="shared" si="53"/>
        <v>33.012001092880276</v>
      </c>
      <c r="L226" s="4">
        <f t="shared" si="54"/>
        <v>33.012001092880276</v>
      </c>
      <c r="M226" s="4">
        <f t="shared" si="55"/>
        <v>9.6526315789473944</v>
      </c>
      <c r="N226" s="4">
        <f t="shared" si="56"/>
        <v>106.17894736842126</v>
      </c>
      <c r="O226" s="4">
        <f t="shared" si="57"/>
        <v>33.012001092880276</v>
      </c>
      <c r="P226" s="4">
        <v>33.012001092880276</v>
      </c>
      <c r="Q226" s="4">
        <f t="shared" si="58"/>
        <v>7.7205882352941169</v>
      </c>
      <c r="R226" s="4">
        <f t="shared" si="50"/>
        <v>7.7205882352941169</v>
      </c>
      <c r="S226" s="4">
        <v>15.72000052041918</v>
      </c>
      <c r="T226" s="4">
        <v>15.72000052041917</v>
      </c>
    </row>
    <row r="227" spans="1:20">
      <c r="A227" s="8">
        <v>22.5</v>
      </c>
      <c r="B227" s="4">
        <v>36.75</v>
      </c>
      <c r="C227" s="4">
        <f t="shared" si="59"/>
        <v>69.631578947368311</v>
      </c>
      <c r="D227" s="4">
        <f t="shared" si="46"/>
        <v>128.72154115586687</v>
      </c>
      <c r="E227" s="4">
        <f t="shared" si="47"/>
        <v>131.25000000000003</v>
      </c>
      <c r="F227" s="4">
        <f t="shared" si="51"/>
        <v>128.72154115586687</v>
      </c>
      <c r="G227" s="4">
        <f t="shared" si="48"/>
        <v>138.41807909604518</v>
      </c>
      <c r="H227" s="4">
        <f t="shared" si="49"/>
        <v>133.63636363636368</v>
      </c>
      <c r="I227" s="4">
        <f t="shared" si="52"/>
        <v>138.41807909604518</v>
      </c>
      <c r="J227" s="4">
        <f t="shared" si="60"/>
        <v>31.237499999999983</v>
      </c>
      <c r="K227" s="4">
        <f t="shared" si="53"/>
        <v>33.075001138416965</v>
      </c>
      <c r="L227" s="4">
        <f t="shared" si="54"/>
        <v>33.075001138416965</v>
      </c>
      <c r="M227" s="4">
        <f t="shared" si="55"/>
        <v>9.6710526315789735</v>
      </c>
      <c r="N227" s="4">
        <f t="shared" si="56"/>
        <v>106.38157894736862</v>
      </c>
      <c r="O227" s="4">
        <f t="shared" si="57"/>
        <v>33.075001138416965</v>
      </c>
      <c r="P227" s="4">
        <v>33.075001138416965</v>
      </c>
      <c r="Q227" s="4">
        <f t="shared" si="58"/>
        <v>7.7352941176470589</v>
      </c>
      <c r="R227" s="4">
        <f t="shared" si="50"/>
        <v>7.7352941176470589</v>
      </c>
      <c r="S227" s="4">
        <v>15.75000054210332</v>
      </c>
      <c r="T227" s="4">
        <v>15.75000054210331</v>
      </c>
    </row>
    <row r="228" spans="1:20">
      <c r="A228" s="8">
        <v>22.6</v>
      </c>
      <c r="B228" s="4">
        <v>36.82</v>
      </c>
      <c r="C228" s="4">
        <f t="shared" si="59"/>
        <v>69.764210526315679</v>
      </c>
      <c r="D228" s="4">
        <f t="shared" si="46"/>
        <v>128.96672504378282</v>
      </c>
      <c r="E228" s="4">
        <f t="shared" si="47"/>
        <v>131.50000000000003</v>
      </c>
      <c r="F228" s="4">
        <f t="shared" si="51"/>
        <v>128.96672504378282</v>
      </c>
      <c r="G228" s="4">
        <f t="shared" si="48"/>
        <v>138.68173258003765</v>
      </c>
      <c r="H228" s="4">
        <f t="shared" si="49"/>
        <v>133.89090909090913</v>
      </c>
      <c r="I228" s="4">
        <f t="shared" si="52"/>
        <v>138.68173258003765</v>
      </c>
      <c r="J228" s="4">
        <f t="shared" si="60"/>
        <v>31.296999999999983</v>
      </c>
      <c r="K228" s="4">
        <f t="shared" si="53"/>
        <v>33.138001183953641</v>
      </c>
      <c r="L228" s="4">
        <f t="shared" si="54"/>
        <v>33.138001183953641</v>
      </c>
      <c r="M228" s="4">
        <f t="shared" si="55"/>
        <v>9.6894736842105527</v>
      </c>
      <c r="N228" s="4">
        <f t="shared" si="56"/>
        <v>106.584210526316</v>
      </c>
      <c r="O228" s="4">
        <f t="shared" si="57"/>
        <v>33.138001183953641</v>
      </c>
      <c r="P228" s="4">
        <v>33.138001183953641</v>
      </c>
      <c r="Q228" s="4">
        <f t="shared" si="58"/>
        <v>7.7500000000000009</v>
      </c>
      <c r="R228" s="4">
        <f t="shared" si="50"/>
        <v>7.7500000000000009</v>
      </c>
      <c r="S228" s="4">
        <v>15.780000563787452</v>
      </c>
      <c r="T228" s="4">
        <v>15.780000563787441</v>
      </c>
    </row>
    <row r="229" spans="1:20">
      <c r="A229" s="8">
        <v>22.7</v>
      </c>
      <c r="B229" s="4">
        <v>36.89</v>
      </c>
      <c r="C229" s="4">
        <f t="shared" si="59"/>
        <v>69.896842105263048</v>
      </c>
      <c r="D229" s="4">
        <f t="shared" si="46"/>
        <v>129.21190893169876</v>
      </c>
      <c r="E229" s="4">
        <f t="shared" si="47"/>
        <v>131.75000000000003</v>
      </c>
      <c r="F229" s="4">
        <f t="shared" si="51"/>
        <v>129.21190893169876</v>
      </c>
      <c r="G229" s="4">
        <f t="shared" si="48"/>
        <v>138.94538606403012</v>
      </c>
      <c r="H229" s="4">
        <f t="shared" si="49"/>
        <v>134.14545454545458</v>
      </c>
      <c r="I229" s="4">
        <f t="shared" si="52"/>
        <v>138.94538606403012</v>
      </c>
      <c r="J229" s="4">
        <f t="shared" si="60"/>
        <v>31.356499999999983</v>
      </c>
      <c r="K229" s="4">
        <f t="shared" si="53"/>
        <v>33.201001229490323</v>
      </c>
      <c r="L229" s="4">
        <f t="shared" si="54"/>
        <v>33.201001229490323</v>
      </c>
      <c r="M229" s="4">
        <f t="shared" si="55"/>
        <v>9.7078947368421318</v>
      </c>
      <c r="N229" s="4">
        <f t="shared" si="56"/>
        <v>106.78684210526337</v>
      </c>
      <c r="O229" s="4">
        <f t="shared" si="57"/>
        <v>33.201001229490323</v>
      </c>
      <c r="P229" s="4">
        <v>33.201001229490323</v>
      </c>
      <c r="Q229" s="4">
        <f t="shared" si="58"/>
        <v>7.7647058823529429</v>
      </c>
      <c r="R229" s="4">
        <f t="shared" si="50"/>
        <v>7.7647058823529429</v>
      </c>
      <c r="S229" s="4">
        <v>15.810000585471588</v>
      </c>
      <c r="T229" s="4">
        <v>15.810000585471577</v>
      </c>
    </row>
    <row r="230" spans="1:20">
      <c r="A230" s="8">
        <v>22.8</v>
      </c>
      <c r="B230" s="4">
        <v>36.96</v>
      </c>
      <c r="C230" s="4">
        <f t="shared" si="59"/>
        <v>70.029473684210416</v>
      </c>
      <c r="D230" s="4">
        <f t="shared" si="46"/>
        <v>129.45709281961467</v>
      </c>
      <c r="E230" s="4">
        <f t="shared" si="47"/>
        <v>132.00000000000003</v>
      </c>
      <c r="F230" s="4">
        <f t="shared" si="51"/>
        <v>129.45709281961467</v>
      </c>
      <c r="G230" s="4">
        <f t="shared" si="48"/>
        <v>139.20903954802259</v>
      </c>
      <c r="H230" s="4">
        <f t="shared" si="49"/>
        <v>134.40000000000003</v>
      </c>
      <c r="I230" s="4">
        <f t="shared" si="52"/>
        <v>139.20903954802259</v>
      </c>
      <c r="J230" s="4">
        <f t="shared" si="60"/>
        <v>31.415999999999976</v>
      </c>
      <c r="K230" s="4">
        <f t="shared" si="53"/>
        <v>33.264001275026999</v>
      </c>
      <c r="L230" s="4">
        <f t="shared" si="54"/>
        <v>33.264001275026999</v>
      </c>
      <c r="M230" s="4">
        <f t="shared" si="55"/>
        <v>9.7263157894737109</v>
      </c>
      <c r="N230" s="4">
        <f t="shared" si="56"/>
        <v>106.98947368421074</v>
      </c>
      <c r="O230" s="4">
        <f t="shared" si="57"/>
        <v>33.264001275026999</v>
      </c>
      <c r="P230" s="4">
        <v>33.264001275026999</v>
      </c>
      <c r="Q230" s="4">
        <f t="shared" si="58"/>
        <v>7.7794117647058849</v>
      </c>
      <c r="R230" s="4">
        <f t="shared" si="50"/>
        <v>7.7794117647058849</v>
      </c>
      <c r="S230" s="4">
        <v>15.840000607155719</v>
      </c>
      <c r="T230" s="4">
        <v>15.840000607155709</v>
      </c>
    </row>
    <row r="231" spans="1:20">
      <c r="A231" s="8">
        <v>22.9</v>
      </c>
      <c r="B231" s="4">
        <v>37.03</v>
      </c>
      <c r="C231" s="4">
        <f t="shared" si="59"/>
        <v>70.162105263157784</v>
      </c>
      <c r="D231" s="4">
        <f t="shared" si="46"/>
        <v>129.70227670753061</v>
      </c>
      <c r="E231" s="4">
        <f t="shared" si="47"/>
        <v>132.25000000000003</v>
      </c>
      <c r="F231" s="4">
        <f t="shared" si="51"/>
        <v>129.70227670753061</v>
      </c>
      <c r="G231" s="4">
        <f t="shared" si="48"/>
        <v>139.47269303201506</v>
      </c>
      <c r="H231" s="4">
        <f t="shared" si="49"/>
        <v>134.65454545454548</v>
      </c>
      <c r="I231" s="4">
        <f t="shared" si="52"/>
        <v>139.47269303201506</v>
      </c>
      <c r="J231" s="4">
        <f t="shared" si="60"/>
        <v>31.475499999999975</v>
      </c>
      <c r="K231" s="4">
        <f t="shared" si="53"/>
        <v>33.327001320563674</v>
      </c>
      <c r="L231" s="4">
        <f t="shared" si="54"/>
        <v>33.327001320563674</v>
      </c>
      <c r="M231" s="4">
        <f t="shared" si="55"/>
        <v>9.74473684210529</v>
      </c>
      <c r="N231" s="4">
        <f t="shared" si="56"/>
        <v>107.1921052631581</v>
      </c>
      <c r="O231" s="4">
        <f t="shared" si="57"/>
        <v>33.327001320563674</v>
      </c>
      <c r="P231" s="4">
        <v>33.327001320563674</v>
      </c>
      <c r="Q231" s="4">
        <f t="shared" si="58"/>
        <v>7.7941176470588269</v>
      </c>
      <c r="R231" s="4">
        <f t="shared" si="50"/>
        <v>7.7941176470588269</v>
      </c>
      <c r="S231" s="4">
        <v>15.870000628839851</v>
      </c>
      <c r="T231" s="4">
        <v>15.870000628839838</v>
      </c>
    </row>
    <row r="232" spans="1:20">
      <c r="A232" s="8">
        <v>23</v>
      </c>
      <c r="B232" s="4">
        <v>37.1</v>
      </c>
      <c r="C232" s="4">
        <f t="shared" si="59"/>
        <v>70.294736842105152</v>
      </c>
      <c r="D232" s="4">
        <f t="shared" si="46"/>
        <v>129.94746059544656</v>
      </c>
      <c r="E232" s="4">
        <f t="shared" si="47"/>
        <v>132.50000000000003</v>
      </c>
      <c r="F232" s="4">
        <f t="shared" si="51"/>
        <v>129.94746059544656</v>
      </c>
      <c r="G232" s="4">
        <f>G233*B232/B233</f>
        <v>139.73634651600753</v>
      </c>
      <c r="H232" s="4">
        <f t="shared" si="49"/>
        <v>134.90909090909093</v>
      </c>
      <c r="I232" s="4">
        <f t="shared" si="52"/>
        <v>139.73634651600753</v>
      </c>
      <c r="J232" s="4">
        <f t="shared" si="60"/>
        <v>31.534999999999979</v>
      </c>
      <c r="K232" s="4">
        <f t="shared" si="53"/>
        <v>33.390001366100357</v>
      </c>
      <c r="L232" s="4">
        <f t="shared" si="54"/>
        <v>33.390001366100357</v>
      </c>
      <c r="M232" s="4">
        <f t="shared" si="55"/>
        <v>9.7631578947368691</v>
      </c>
      <c r="N232" s="4">
        <f t="shared" si="56"/>
        <v>107.39473684210547</v>
      </c>
      <c r="O232" s="4">
        <f t="shared" si="57"/>
        <v>33.390001366100357</v>
      </c>
      <c r="P232" s="4">
        <v>33.390001366100357</v>
      </c>
      <c r="Q232" s="4">
        <f t="shared" si="58"/>
        <v>7.808823529411768</v>
      </c>
      <c r="R232" s="4">
        <f t="shared" si="50"/>
        <v>7.808823529411768</v>
      </c>
      <c r="S232" s="4">
        <v>15.900000650523983</v>
      </c>
      <c r="T232" s="4">
        <v>15.900000650523971</v>
      </c>
    </row>
    <row r="233" spans="1:20">
      <c r="A233" s="8">
        <v>23.1</v>
      </c>
      <c r="B233" s="4">
        <v>37.17</v>
      </c>
      <c r="C233" s="4">
        <f t="shared" si="59"/>
        <v>70.42736842105252</v>
      </c>
      <c r="D233" s="4">
        <f t="shared" si="46"/>
        <v>130.1926444833625</v>
      </c>
      <c r="E233" s="4">
        <f t="shared" si="47"/>
        <v>132.75000000000003</v>
      </c>
      <c r="F233" s="4">
        <f t="shared" si="51"/>
        <v>130.1926444833625</v>
      </c>
      <c r="G233" s="11">
        <v>140</v>
      </c>
      <c r="H233" s="4">
        <f t="shared" si="49"/>
        <v>135.16363636363639</v>
      </c>
      <c r="I233" s="4">
        <f t="shared" si="52"/>
        <v>140</v>
      </c>
      <c r="J233" s="4">
        <f t="shared" si="60"/>
        <v>31.594499999999982</v>
      </c>
      <c r="K233" s="4">
        <f t="shared" si="53"/>
        <v>33.45300141163704</v>
      </c>
      <c r="L233" s="4">
        <f t="shared" si="54"/>
        <v>33.45300141163704</v>
      </c>
      <c r="M233" s="4">
        <f t="shared" si="55"/>
        <v>9.7815789473684482</v>
      </c>
      <c r="N233" s="4">
        <f t="shared" si="56"/>
        <v>107.59736842105285</v>
      </c>
      <c r="O233" s="4">
        <f t="shared" si="57"/>
        <v>33.45300141163704</v>
      </c>
      <c r="P233" s="4">
        <v>33.45300141163704</v>
      </c>
      <c r="Q233" s="4">
        <f t="shared" si="58"/>
        <v>7.8235294117647083</v>
      </c>
      <c r="R233" s="4">
        <f t="shared" si="50"/>
        <v>7.8235294117647083</v>
      </c>
      <c r="S233" s="4">
        <v>15.930000672208118</v>
      </c>
      <c r="T233" s="4">
        <v>15.930000672208106</v>
      </c>
    </row>
    <row r="234" spans="1:20">
      <c r="A234" s="8">
        <v>23.2</v>
      </c>
      <c r="B234" s="4">
        <v>37.24</v>
      </c>
      <c r="C234" s="4">
        <f t="shared" si="59"/>
        <v>70.559999999999889</v>
      </c>
      <c r="D234" s="4">
        <f t="shared" si="46"/>
        <v>130.43782837127841</v>
      </c>
      <c r="E234" s="4">
        <f t="shared" si="47"/>
        <v>133.00000000000003</v>
      </c>
      <c r="F234" s="4">
        <f t="shared" si="51"/>
        <v>130.43782837127841</v>
      </c>
      <c r="G234" s="4">
        <v>140</v>
      </c>
      <c r="H234" s="4">
        <f t="shared" si="49"/>
        <v>135.41818181818186</v>
      </c>
      <c r="I234" s="4">
        <f t="shared" si="52"/>
        <v>140</v>
      </c>
      <c r="J234" s="4">
        <f t="shared" si="60"/>
        <v>31.653999999999979</v>
      </c>
      <c r="K234" s="4">
        <f t="shared" si="53"/>
        <v>33.516001457173715</v>
      </c>
      <c r="L234" s="4">
        <f t="shared" si="54"/>
        <v>33.516001457173715</v>
      </c>
      <c r="M234" s="4">
        <f t="shared" si="55"/>
        <v>9.8000000000000274</v>
      </c>
      <c r="N234" s="4">
        <f t="shared" si="56"/>
        <v>107.80000000000021</v>
      </c>
      <c r="O234" s="4">
        <f t="shared" si="57"/>
        <v>33.516001457173715</v>
      </c>
      <c r="P234" s="4">
        <v>33.516001457173715</v>
      </c>
      <c r="Q234" s="4">
        <f t="shared" si="58"/>
        <v>7.8382352941176494</v>
      </c>
      <c r="R234" s="4">
        <f t="shared" si="50"/>
        <v>7.8382352941176494</v>
      </c>
      <c r="S234" s="4">
        <v>15.960000693892249</v>
      </c>
      <c r="T234" s="4">
        <v>15.960000693892237</v>
      </c>
    </row>
    <row r="235" spans="1:20">
      <c r="A235" s="8">
        <v>23.3</v>
      </c>
      <c r="B235" s="4">
        <v>37.31</v>
      </c>
      <c r="C235" s="4">
        <f t="shared" si="59"/>
        <v>70.692631578947257</v>
      </c>
      <c r="D235" s="4">
        <f t="shared" si="46"/>
        <v>130.68301225919436</v>
      </c>
      <c r="E235" s="4">
        <f t="shared" si="47"/>
        <v>133.25000000000003</v>
      </c>
      <c r="F235" s="4">
        <f t="shared" si="51"/>
        <v>130.68301225919436</v>
      </c>
      <c r="G235" s="4">
        <v>140</v>
      </c>
      <c r="H235" s="4">
        <f t="shared" si="49"/>
        <v>135.67272727272731</v>
      </c>
      <c r="I235" s="4">
        <f t="shared" si="52"/>
        <v>140</v>
      </c>
      <c r="J235" s="4">
        <f t="shared" si="60"/>
        <v>31.713499999999982</v>
      </c>
      <c r="K235" s="4">
        <f t="shared" si="53"/>
        <v>33.579001502710398</v>
      </c>
      <c r="L235" s="4">
        <f t="shared" si="54"/>
        <v>33.579001502710398</v>
      </c>
      <c r="M235" s="4">
        <f t="shared" si="55"/>
        <v>9.8184210526316065</v>
      </c>
      <c r="N235" s="4">
        <f t="shared" si="56"/>
        <v>108.00263157894759</v>
      </c>
      <c r="O235" s="4">
        <f t="shared" si="57"/>
        <v>33.579001502710398</v>
      </c>
      <c r="P235" s="4">
        <v>33.579001502710398</v>
      </c>
      <c r="Q235" s="4">
        <f t="shared" si="58"/>
        <v>7.8529411764705914</v>
      </c>
      <c r="R235" s="4">
        <f t="shared" si="50"/>
        <v>7.8529411764705914</v>
      </c>
      <c r="S235" s="4">
        <v>15.990000715576384</v>
      </c>
      <c r="T235" s="4">
        <v>15.990000715576372</v>
      </c>
    </row>
    <row r="236" spans="1:20">
      <c r="A236" s="8">
        <v>23.4</v>
      </c>
      <c r="B236" s="4">
        <v>37.380000000000003</v>
      </c>
      <c r="C236" s="4">
        <f t="shared" si="59"/>
        <v>70.825263157894625</v>
      </c>
      <c r="D236" s="4">
        <f t="shared" si="46"/>
        <v>130.9281961471103</v>
      </c>
      <c r="E236" s="4">
        <f t="shared" si="47"/>
        <v>133.50000000000003</v>
      </c>
      <c r="F236" s="4">
        <f t="shared" si="51"/>
        <v>130.9281961471103</v>
      </c>
      <c r="G236" s="4">
        <v>140</v>
      </c>
      <c r="H236" s="4">
        <f t="shared" si="49"/>
        <v>135.92727272727276</v>
      </c>
      <c r="I236" s="4">
        <f t="shared" si="52"/>
        <v>140</v>
      </c>
      <c r="J236" s="4">
        <f t="shared" si="60"/>
        <v>31.772999999999982</v>
      </c>
      <c r="K236" s="4">
        <f t="shared" si="53"/>
        <v>33.642001548247073</v>
      </c>
      <c r="L236" s="4">
        <f t="shared" si="54"/>
        <v>33.642001548247073</v>
      </c>
      <c r="M236" s="4">
        <f t="shared" si="55"/>
        <v>9.8368421052631856</v>
      </c>
      <c r="N236" s="4">
        <f t="shared" si="56"/>
        <v>108.20526315789495</v>
      </c>
      <c r="O236" s="4">
        <f t="shared" si="57"/>
        <v>33.642001548247073</v>
      </c>
      <c r="P236" s="4">
        <v>33.642001548247073</v>
      </c>
      <c r="Q236" s="4">
        <f t="shared" si="58"/>
        <v>7.8676470588235334</v>
      </c>
      <c r="R236" s="4">
        <f t="shared" si="50"/>
        <v>7.8676470588235334</v>
      </c>
      <c r="S236" s="4">
        <v>16.020000737260517</v>
      </c>
      <c r="T236" s="4">
        <v>16.020000737260503</v>
      </c>
    </row>
    <row r="237" spans="1:20">
      <c r="A237" s="8">
        <v>23.5</v>
      </c>
      <c r="B237" s="4">
        <v>37.450000000000003</v>
      </c>
      <c r="C237" s="4">
        <f t="shared" si="59"/>
        <v>70.957894736841993</v>
      </c>
      <c r="D237" s="4">
        <f t="shared" si="46"/>
        <v>131.17338003502624</v>
      </c>
      <c r="E237" s="4">
        <f t="shared" si="47"/>
        <v>133.75000000000003</v>
      </c>
      <c r="F237" s="4">
        <f t="shared" si="51"/>
        <v>131.17338003502624</v>
      </c>
      <c r="G237" s="4">
        <v>140</v>
      </c>
      <c r="H237" s="4">
        <f t="shared" si="49"/>
        <v>136.18181818181824</v>
      </c>
      <c r="I237" s="4">
        <f t="shared" si="52"/>
        <v>140</v>
      </c>
      <c r="J237" s="4">
        <f t="shared" si="60"/>
        <v>31.832499999999985</v>
      </c>
      <c r="K237" s="4">
        <f t="shared" si="53"/>
        <v>33.705001593783734</v>
      </c>
      <c r="L237" s="4">
        <f t="shared" si="54"/>
        <v>33.705001593783734</v>
      </c>
      <c r="M237" s="4">
        <f t="shared" si="55"/>
        <v>9.8552631578947647</v>
      </c>
      <c r="N237" s="4">
        <f t="shared" si="56"/>
        <v>108.40789473684232</v>
      </c>
      <c r="O237" s="4">
        <f t="shared" si="57"/>
        <v>33.705001593783734</v>
      </c>
      <c r="P237" s="4">
        <v>33.705001593783734</v>
      </c>
      <c r="Q237" s="4">
        <f t="shared" si="58"/>
        <v>7.8823529411764737</v>
      </c>
      <c r="R237" s="4">
        <f t="shared" si="50"/>
        <v>7.8823529411764737</v>
      </c>
      <c r="S237" s="4">
        <v>16.050000758944638</v>
      </c>
      <c r="T237" s="4">
        <v>16.050000758944623</v>
      </c>
    </row>
    <row r="238" spans="1:20">
      <c r="A238" s="8">
        <v>23.6</v>
      </c>
      <c r="B238" s="4">
        <v>37.520000000000003</v>
      </c>
      <c r="C238" s="4">
        <f t="shared" si="59"/>
        <v>71.090526315789361</v>
      </c>
      <c r="D238" s="4">
        <f t="shared" si="46"/>
        <v>131.41856392294218</v>
      </c>
      <c r="E238" s="4">
        <f t="shared" si="47"/>
        <v>134.00000000000003</v>
      </c>
      <c r="F238" s="4">
        <f t="shared" si="51"/>
        <v>131.41856392294218</v>
      </c>
      <c r="G238" s="4">
        <v>140</v>
      </c>
      <c r="H238" s="4">
        <f t="shared" si="49"/>
        <v>136.43636363636369</v>
      </c>
      <c r="I238" s="4">
        <f t="shared" si="52"/>
        <v>140</v>
      </c>
      <c r="J238" s="4">
        <f t="shared" si="60"/>
        <v>31.891999999999985</v>
      </c>
      <c r="K238" s="4">
        <f t="shared" si="53"/>
        <v>33.768001639320417</v>
      </c>
      <c r="L238" s="4">
        <f t="shared" si="54"/>
        <v>33.768001639320417</v>
      </c>
      <c r="M238" s="4">
        <f t="shared" si="55"/>
        <v>9.8736842105263438</v>
      </c>
      <c r="N238" s="4">
        <f t="shared" si="56"/>
        <v>108.61052631578968</v>
      </c>
      <c r="O238" s="4">
        <f t="shared" si="57"/>
        <v>33.768001639320417</v>
      </c>
      <c r="P238" s="4">
        <v>33.768001639320417</v>
      </c>
      <c r="Q238" s="4">
        <f t="shared" si="58"/>
        <v>7.8970588235294148</v>
      </c>
      <c r="R238" s="4">
        <f t="shared" si="50"/>
        <v>7.8970588235294148</v>
      </c>
      <c r="S238" s="4">
        <v>16.080000780628769</v>
      </c>
      <c r="T238" s="4">
        <v>16.080000780628755</v>
      </c>
    </row>
    <row r="239" spans="1:20">
      <c r="A239" s="8">
        <v>23.7</v>
      </c>
      <c r="B239" s="4">
        <v>37.590000000000003</v>
      </c>
      <c r="C239" s="4">
        <f t="shared" si="59"/>
        <v>71.22315789473673</v>
      </c>
      <c r="D239" s="4">
        <f t="shared" si="46"/>
        <v>131.66374781085813</v>
      </c>
      <c r="E239" s="4">
        <f t="shared" si="47"/>
        <v>134.25000000000003</v>
      </c>
      <c r="F239" s="4">
        <f t="shared" si="51"/>
        <v>131.66374781085813</v>
      </c>
      <c r="G239" s="4">
        <v>140</v>
      </c>
      <c r="H239" s="4">
        <f t="shared" si="49"/>
        <v>136.69090909090914</v>
      </c>
      <c r="I239" s="4">
        <f t="shared" si="52"/>
        <v>140</v>
      </c>
      <c r="J239" s="4">
        <f t="shared" si="60"/>
        <v>31.951499999999982</v>
      </c>
      <c r="K239" s="4">
        <f t="shared" si="53"/>
        <v>33.8310016848571</v>
      </c>
      <c r="L239" s="4">
        <f t="shared" si="54"/>
        <v>33.8310016848571</v>
      </c>
      <c r="M239" s="4">
        <f t="shared" si="55"/>
        <v>9.8921052631579229</v>
      </c>
      <c r="N239" s="4">
        <f t="shared" si="56"/>
        <v>108.81315789473706</v>
      </c>
      <c r="O239" s="4">
        <f t="shared" si="57"/>
        <v>33.8310016848571</v>
      </c>
      <c r="P239" s="4">
        <v>33.8310016848571</v>
      </c>
      <c r="Q239" s="4">
        <f t="shared" si="58"/>
        <v>7.911764705882355</v>
      </c>
      <c r="R239" s="4">
        <f t="shared" si="50"/>
        <v>7.911764705882355</v>
      </c>
      <c r="S239" s="4">
        <v>16.110000802312904</v>
      </c>
      <c r="T239" s="4">
        <v>16.110000802312889</v>
      </c>
    </row>
    <row r="240" spans="1:20">
      <c r="A240" s="8">
        <v>23.8</v>
      </c>
      <c r="B240" s="4">
        <v>37.659999999999997</v>
      </c>
      <c r="C240" s="4">
        <f t="shared" si="59"/>
        <v>71.355789473684084</v>
      </c>
      <c r="D240" s="4">
        <f t="shared" si="46"/>
        <v>131.90893169877404</v>
      </c>
      <c r="E240" s="4">
        <f t="shared" si="47"/>
        <v>134.5</v>
      </c>
      <c r="F240" s="4">
        <f t="shared" si="51"/>
        <v>131.90893169877404</v>
      </c>
      <c r="G240" s="4">
        <v>140</v>
      </c>
      <c r="H240" s="4">
        <f t="shared" si="49"/>
        <v>136.94545454545457</v>
      </c>
      <c r="I240" s="4">
        <f t="shared" si="52"/>
        <v>140</v>
      </c>
      <c r="J240" s="4">
        <f t="shared" si="60"/>
        <v>32.010999999999974</v>
      </c>
      <c r="K240" s="4">
        <f t="shared" si="53"/>
        <v>33.894001730393782</v>
      </c>
      <c r="L240" s="4">
        <f t="shared" si="54"/>
        <v>33.894001730393782</v>
      </c>
      <c r="M240" s="4">
        <f t="shared" si="55"/>
        <v>9.9105263157895003</v>
      </c>
      <c r="N240" s="4">
        <f t="shared" si="56"/>
        <v>109.01578947368442</v>
      </c>
      <c r="O240" s="4">
        <f t="shared" si="57"/>
        <v>33.894001730393782</v>
      </c>
      <c r="P240" s="4">
        <v>33.894001730393782</v>
      </c>
      <c r="Q240" s="4">
        <f t="shared" si="58"/>
        <v>7.9264705882352962</v>
      </c>
      <c r="R240" s="4">
        <f t="shared" si="50"/>
        <v>7.9264705882352962</v>
      </c>
      <c r="S240" s="4">
        <v>16.140000823997038</v>
      </c>
      <c r="T240" s="4">
        <v>16.140000823997024</v>
      </c>
    </row>
    <row r="241" spans="1:20">
      <c r="A241" s="8">
        <v>23.9</v>
      </c>
      <c r="B241" s="4">
        <v>37.729999999999997</v>
      </c>
      <c r="C241" s="4">
        <f t="shared" si="59"/>
        <v>71.488421052631452</v>
      </c>
      <c r="D241" s="4">
        <f t="shared" si="46"/>
        <v>132.15411558668998</v>
      </c>
      <c r="E241" s="4">
        <f t="shared" si="47"/>
        <v>134.75</v>
      </c>
      <c r="F241" s="4">
        <f t="shared" si="51"/>
        <v>132.15411558668998</v>
      </c>
      <c r="G241" s="4">
        <v>140</v>
      </c>
      <c r="H241" s="4">
        <f t="shared" si="49"/>
        <v>137.20000000000002</v>
      </c>
      <c r="I241" s="4">
        <f t="shared" si="52"/>
        <v>140</v>
      </c>
      <c r="J241" s="4">
        <f t="shared" si="60"/>
        <v>32.070499999999974</v>
      </c>
      <c r="K241" s="4">
        <f t="shared" si="53"/>
        <v>33.957001775930458</v>
      </c>
      <c r="L241" s="4">
        <f t="shared" si="54"/>
        <v>33.957001775930458</v>
      </c>
      <c r="M241" s="4">
        <f t="shared" si="55"/>
        <v>9.9289473684210794</v>
      </c>
      <c r="N241" s="4">
        <f t="shared" si="56"/>
        <v>109.2184210526318</v>
      </c>
      <c r="O241" s="4">
        <f t="shared" si="57"/>
        <v>33.957001775930458</v>
      </c>
      <c r="P241" s="4">
        <v>33.957001775930458</v>
      </c>
      <c r="Q241" s="4">
        <f t="shared" si="58"/>
        <v>7.9411764705882382</v>
      </c>
      <c r="R241" s="4">
        <f t="shared" si="50"/>
        <v>7.9411764705882382</v>
      </c>
      <c r="S241" s="4">
        <v>16.170000845681169</v>
      </c>
      <c r="T241" s="4">
        <v>16.170000845681155</v>
      </c>
    </row>
    <row r="242" spans="1:20">
      <c r="A242" s="8">
        <v>24</v>
      </c>
      <c r="B242" s="4">
        <v>37.799999999999997</v>
      </c>
      <c r="C242" s="4">
        <f t="shared" si="59"/>
        <v>71.62105263157882</v>
      </c>
      <c r="D242" s="4">
        <f t="shared" si="46"/>
        <v>132.39929947460593</v>
      </c>
      <c r="E242" s="4">
        <f t="shared" si="47"/>
        <v>135</v>
      </c>
      <c r="F242" s="4">
        <f t="shared" si="51"/>
        <v>132.39929947460593</v>
      </c>
      <c r="G242" s="4">
        <v>140</v>
      </c>
      <c r="H242" s="4">
        <f t="shared" si="49"/>
        <v>137.45454545454547</v>
      </c>
      <c r="I242" s="4">
        <f t="shared" si="52"/>
        <v>140</v>
      </c>
      <c r="J242" s="4">
        <f t="shared" si="60"/>
        <v>32.129999999999974</v>
      </c>
      <c r="K242" s="4">
        <f t="shared" si="53"/>
        <v>34.020001821467126</v>
      </c>
      <c r="L242" s="4">
        <f t="shared" si="54"/>
        <v>34.020001821467126</v>
      </c>
      <c r="M242" s="4">
        <f t="shared" si="55"/>
        <v>9.9473684210526585</v>
      </c>
      <c r="N242" s="4">
        <f t="shared" si="56"/>
        <v>109.42105263157917</v>
      </c>
      <c r="O242" s="4">
        <f t="shared" si="57"/>
        <v>34.020001821467126</v>
      </c>
      <c r="P242" s="4">
        <v>34.020001821467126</v>
      </c>
      <c r="Q242" s="4">
        <f t="shared" si="58"/>
        <v>7.9558823529411793</v>
      </c>
      <c r="R242" s="4">
        <f t="shared" si="50"/>
        <v>7.9558823529411793</v>
      </c>
      <c r="S242" s="4">
        <v>16.200000867365297</v>
      </c>
      <c r="T242" s="4">
        <v>16.200000867365283</v>
      </c>
    </row>
    <row r="243" spans="1:20">
      <c r="A243" s="8">
        <v>24.1</v>
      </c>
      <c r="B243" s="4">
        <v>37.869999999999997</v>
      </c>
      <c r="C243" s="4">
        <f t="shared" si="59"/>
        <v>71.753684210526188</v>
      </c>
      <c r="D243" s="4">
        <f t="shared" si="46"/>
        <v>132.64448336252187</v>
      </c>
      <c r="E243" s="4">
        <f t="shared" si="47"/>
        <v>135.25</v>
      </c>
      <c r="F243" s="4">
        <f t="shared" si="51"/>
        <v>132.64448336252187</v>
      </c>
      <c r="G243" s="4">
        <v>140</v>
      </c>
      <c r="H243" s="4">
        <f t="shared" si="49"/>
        <v>137.70909090909092</v>
      </c>
      <c r="I243" s="4">
        <f t="shared" si="52"/>
        <v>140</v>
      </c>
      <c r="J243" s="4">
        <f t="shared" si="60"/>
        <v>32.189499999999981</v>
      </c>
      <c r="K243" s="4">
        <f t="shared" si="53"/>
        <v>34.083001867003816</v>
      </c>
      <c r="L243" s="4">
        <f t="shared" si="54"/>
        <v>34.083001867003816</v>
      </c>
      <c r="M243" s="4">
        <f t="shared" si="55"/>
        <v>9.9657894736842376</v>
      </c>
      <c r="N243" s="4">
        <f t="shared" si="56"/>
        <v>109.62368421052655</v>
      </c>
      <c r="O243" s="4">
        <f t="shared" si="57"/>
        <v>34.083001867003816</v>
      </c>
      <c r="P243" s="4">
        <v>34.083001867003816</v>
      </c>
      <c r="Q243" s="4">
        <f t="shared" si="58"/>
        <v>7.9705882352941204</v>
      </c>
      <c r="R243" s="4">
        <f t="shared" si="50"/>
        <v>7.9705882352941204</v>
      </c>
      <c r="S243" s="4">
        <v>16.230000889049439</v>
      </c>
      <c r="T243" s="4">
        <v>16.230000889049425</v>
      </c>
    </row>
    <row r="244" spans="1:20">
      <c r="A244" s="8">
        <v>24.2</v>
      </c>
      <c r="B244" s="4">
        <v>37.94</v>
      </c>
      <c r="C244" s="4">
        <f t="shared" si="59"/>
        <v>71.886315789473556</v>
      </c>
      <c r="D244" s="4">
        <f t="shared" si="46"/>
        <v>132.88966725043778</v>
      </c>
      <c r="E244" s="4">
        <f t="shared" si="47"/>
        <v>135.5</v>
      </c>
      <c r="F244" s="4">
        <f t="shared" si="51"/>
        <v>132.88966725043778</v>
      </c>
      <c r="G244" s="4">
        <v>140</v>
      </c>
      <c r="H244" s="4">
        <f t="shared" si="49"/>
        <v>137.9636363636364</v>
      </c>
      <c r="I244" s="4">
        <f t="shared" si="52"/>
        <v>140</v>
      </c>
      <c r="J244" s="4">
        <f t="shared" si="60"/>
        <v>32.248999999999974</v>
      </c>
      <c r="K244" s="4">
        <f t="shared" si="53"/>
        <v>34.146001912540491</v>
      </c>
      <c r="L244" s="4">
        <f t="shared" si="54"/>
        <v>34.146001912540491</v>
      </c>
      <c r="M244" s="4">
        <f t="shared" si="55"/>
        <v>9.9842105263158167</v>
      </c>
      <c r="N244" s="4">
        <f t="shared" si="56"/>
        <v>109.82631578947392</v>
      </c>
      <c r="O244" s="4">
        <f t="shared" si="57"/>
        <v>34.146001912540491</v>
      </c>
      <c r="P244" s="4">
        <v>34.146001912540491</v>
      </c>
      <c r="Q244" s="4">
        <f t="shared" si="58"/>
        <v>7.9852941176470615</v>
      </c>
      <c r="R244" s="4">
        <f t="shared" si="50"/>
        <v>7.9852941176470615</v>
      </c>
      <c r="S244" s="4">
        <v>16.26000091073357</v>
      </c>
      <c r="T244" s="4">
        <v>16.260000910733556</v>
      </c>
    </row>
    <row r="245" spans="1:20">
      <c r="A245" s="8">
        <v>24.3</v>
      </c>
      <c r="B245" s="4">
        <v>38.01</v>
      </c>
      <c r="C245" s="4">
        <f t="shared" si="59"/>
        <v>72.018947368420925</v>
      </c>
      <c r="D245" s="4">
        <f t="shared" si="46"/>
        <v>133.13485113835372</v>
      </c>
      <c r="E245" s="4">
        <f t="shared" si="47"/>
        <v>135.75</v>
      </c>
      <c r="F245" s="4">
        <f t="shared" si="51"/>
        <v>133.13485113835372</v>
      </c>
      <c r="G245" s="4">
        <v>140</v>
      </c>
      <c r="H245" s="4">
        <f t="shared" si="49"/>
        <v>138.21818181818185</v>
      </c>
      <c r="I245" s="4">
        <f t="shared" si="52"/>
        <v>140</v>
      </c>
      <c r="J245" s="4">
        <f t="shared" si="60"/>
        <v>32.308499999999974</v>
      </c>
      <c r="K245" s="4">
        <f t="shared" si="53"/>
        <v>34.20900195807716</v>
      </c>
      <c r="L245" s="4">
        <f t="shared" si="54"/>
        <v>34.20900195807716</v>
      </c>
      <c r="M245" s="4">
        <f t="shared" si="55"/>
        <v>10.002631578947396</v>
      </c>
      <c r="N245" s="4">
        <f t="shared" si="56"/>
        <v>110.02894736842129</v>
      </c>
      <c r="O245" s="4">
        <f t="shared" si="57"/>
        <v>34.20900195807716</v>
      </c>
      <c r="P245" s="4">
        <v>34.20900195807716</v>
      </c>
      <c r="Q245" s="4">
        <f t="shared" si="58"/>
        <v>8.0000000000000036</v>
      </c>
      <c r="R245" s="4">
        <f t="shared" si="50"/>
        <v>8.0000000000000036</v>
      </c>
      <c r="S245" s="4">
        <v>16.290000932417698</v>
      </c>
      <c r="T245" s="4">
        <v>16.290000932417684</v>
      </c>
    </row>
    <row r="246" spans="1:20">
      <c r="A246" s="8">
        <v>24.4</v>
      </c>
      <c r="B246" s="4">
        <v>38.08</v>
      </c>
      <c r="C246" s="4">
        <f t="shared" si="59"/>
        <v>72.151578947368293</v>
      </c>
      <c r="D246" s="4">
        <f t="shared" si="46"/>
        <v>133.38003502626967</v>
      </c>
      <c r="E246" s="4">
        <f t="shared" si="47"/>
        <v>136</v>
      </c>
      <c r="F246" s="4">
        <f t="shared" si="51"/>
        <v>133.38003502626967</v>
      </c>
      <c r="G246" s="4">
        <v>140</v>
      </c>
      <c r="H246" s="4">
        <f t="shared" si="49"/>
        <v>138.4727272727273</v>
      </c>
      <c r="I246" s="4">
        <f t="shared" si="52"/>
        <v>140</v>
      </c>
      <c r="J246" s="4">
        <f t="shared" si="60"/>
        <v>32.367999999999974</v>
      </c>
      <c r="K246" s="4">
        <f t="shared" si="53"/>
        <v>34.272002003613835</v>
      </c>
      <c r="L246" s="4">
        <f t="shared" si="54"/>
        <v>34.272002003613835</v>
      </c>
      <c r="M246" s="4">
        <f t="shared" si="55"/>
        <v>10.021052631578975</v>
      </c>
      <c r="N246" s="4">
        <f t="shared" si="56"/>
        <v>110.23157894736866</v>
      </c>
      <c r="O246" s="4">
        <f t="shared" si="57"/>
        <v>34.272002003613835</v>
      </c>
      <c r="P246" s="4">
        <v>34.272002003613835</v>
      </c>
      <c r="Q246" s="4">
        <f t="shared" si="58"/>
        <v>8.0147058823529438</v>
      </c>
      <c r="R246" s="4">
        <f t="shared" si="50"/>
        <v>8.0147058823529438</v>
      </c>
      <c r="S246" s="4">
        <v>16.320000954101829</v>
      </c>
      <c r="T246" s="4">
        <v>16.320000954101815</v>
      </c>
    </row>
    <row r="247" spans="1:20">
      <c r="A247" s="8">
        <v>24.5</v>
      </c>
      <c r="B247" s="4">
        <v>38.15</v>
      </c>
      <c r="C247" s="4">
        <f t="shared" si="59"/>
        <v>72.284210526315661</v>
      </c>
      <c r="D247" s="4">
        <f t="shared" si="46"/>
        <v>133.62521891418561</v>
      </c>
      <c r="E247" s="4">
        <f t="shared" si="47"/>
        <v>136.25</v>
      </c>
      <c r="F247" s="4">
        <f t="shared" si="51"/>
        <v>133.62521891418561</v>
      </c>
      <c r="G247" s="4">
        <v>140</v>
      </c>
      <c r="H247" s="4">
        <f t="shared" si="49"/>
        <v>138.72727272727275</v>
      </c>
      <c r="I247" s="4">
        <f t="shared" si="52"/>
        <v>140</v>
      </c>
      <c r="J247" s="4">
        <f t="shared" si="60"/>
        <v>32.427499999999974</v>
      </c>
      <c r="K247" s="4">
        <f t="shared" si="53"/>
        <v>34.335002049150532</v>
      </c>
      <c r="L247" s="4">
        <f t="shared" si="54"/>
        <v>34.335002049150532</v>
      </c>
      <c r="M247" s="4">
        <f t="shared" si="55"/>
        <v>10.039473684210554</v>
      </c>
      <c r="N247" s="4">
        <f t="shared" si="56"/>
        <v>110.43421052631604</v>
      </c>
      <c r="O247" s="4">
        <f t="shared" si="57"/>
        <v>34.335002049150532</v>
      </c>
      <c r="P247" s="4">
        <v>34.335002049150532</v>
      </c>
      <c r="Q247" s="4">
        <f t="shared" si="58"/>
        <v>8.0294117647058858</v>
      </c>
      <c r="R247" s="4">
        <f t="shared" si="50"/>
        <v>8.0294117647058858</v>
      </c>
      <c r="S247" s="4">
        <v>16.350000975785971</v>
      </c>
      <c r="T247" s="4">
        <v>16.350000975785957</v>
      </c>
    </row>
    <row r="248" spans="1:20">
      <c r="A248" s="8">
        <v>24.6</v>
      </c>
      <c r="B248" s="4">
        <v>38.22</v>
      </c>
      <c r="C248" s="4">
        <f t="shared" si="59"/>
        <v>72.416842105263029</v>
      </c>
      <c r="D248" s="4">
        <f t="shared" si="46"/>
        <v>133.87040280210155</v>
      </c>
      <c r="E248" s="4">
        <f t="shared" si="47"/>
        <v>136.5</v>
      </c>
      <c r="F248" s="4">
        <f t="shared" si="51"/>
        <v>133.87040280210155</v>
      </c>
      <c r="G248" s="4">
        <v>140</v>
      </c>
      <c r="H248" s="4">
        <f t="shared" si="49"/>
        <v>138.9818181818182</v>
      </c>
      <c r="I248" s="4">
        <f t="shared" si="52"/>
        <v>140</v>
      </c>
      <c r="J248" s="4">
        <f t="shared" si="60"/>
        <v>32.486999999999973</v>
      </c>
      <c r="K248" s="4">
        <f t="shared" si="53"/>
        <v>34.398002094687214</v>
      </c>
      <c r="L248" s="4">
        <f t="shared" si="54"/>
        <v>34.398002094687214</v>
      </c>
      <c r="M248" s="4">
        <f t="shared" si="55"/>
        <v>10.057894736842133</v>
      </c>
      <c r="N248" s="4">
        <f t="shared" si="56"/>
        <v>110.63684210526341</v>
      </c>
      <c r="O248" s="4">
        <f t="shared" si="57"/>
        <v>34.398002094687214</v>
      </c>
      <c r="P248" s="4">
        <v>34.398002094687214</v>
      </c>
      <c r="Q248" s="4">
        <f t="shared" si="58"/>
        <v>8.044117647058826</v>
      </c>
      <c r="R248" s="4">
        <f t="shared" si="50"/>
        <v>8.044117647058826</v>
      </c>
      <c r="S248" s="4">
        <v>16.380000997470106</v>
      </c>
      <c r="T248" s="4">
        <v>16.380000997470091</v>
      </c>
    </row>
    <row r="249" spans="1:20">
      <c r="A249" s="8">
        <v>24.7</v>
      </c>
      <c r="B249" s="4">
        <v>38.29</v>
      </c>
      <c r="C249" s="4">
        <f t="shared" si="59"/>
        <v>72.549473684210398</v>
      </c>
      <c r="D249" s="4">
        <f t="shared" si="46"/>
        <v>134.11558669001749</v>
      </c>
      <c r="E249" s="4">
        <f t="shared" si="47"/>
        <v>136.75</v>
      </c>
      <c r="F249" s="4">
        <f t="shared" si="51"/>
        <v>134.11558669001749</v>
      </c>
      <c r="G249" s="4">
        <v>140</v>
      </c>
      <c r="H249" s="4">
        <f t="shared" si="49"/>
        <v>139.23636363636365</v>
      </c>
      <c r="I249" s="4">
        <f t="shared" si="52"/>
        <v>140</v>
      </c>
      <c r="J249" s="4">
        <f t="shared" si="60"/>
        <v>32.54649999999998</v>
      </c>
      <c r="K249" s="4">
        <f t="shared" si="53"/>
        <v>34.461002140223883</v>
      </c>
      <c r="L249" s="4">
        <f t="shared" si="54"/>
        <v>34.461002140223883</v>
      </c>
      <c r="M249" s="4">
        <f t="shared" si="55"/>
        <v>10.076315789473712</v>
      </c>
      <c r="N249" s="4">
        <f t="shared" si="56"/>
        <v>110.83947368421079</v>
      </c>
      <c r="O249" s="4">
        <f t="shared" si="57"/>
        <v>34.461002140223883</v>
      </c>
      <c r="P249" s="4">
        <v>34.461002140223883</v>
      </c>
      <c r="Q249" s="4">
        <f t="shared" si="58"/>
        <v>8.058823529411768</v>
      </c>
      <c r="R249" s="4">
        <f t="shared" si="50"/>
        <v>8.058823529411768</v>
      </c>
      <c r="S249" s="4">
        <v>16.410001019154233</v>
      </c>
      <c r="T249" s="4">
        <v>16.410001019154219</v>
      </c>
    </row>
    <row r="250" spans="1:20">
      <c r="A250" s="8">
        <v>24.8</v>
      </c>
      <c r="B250" s="4">
        <v>38.36</v>
      </c>
      <c r="C250" s="4">
        <f t="shared" si="59"/>
        <v>72.682105263157766</v>
      </c>
      <c r="D250" s="4">
        <f t="shared" si="46"/>
        <v>134.36077057793344</v>
      </c>
      <c r="E250" s="4">
        <f t="shared" si="47"/>
        <v>137</v>
      </c>
      <c r="F250" s="4">
        <f t="shared" si="51"/>
        <v>134.36077057793344</v>
      </c>
      <c r="G250" s="4">
        <v>140</v>
      </c>
      <c r="H250" s="4">
        <f t="shared" si="49"/>
        <v>139.4909090909091</v>
      </c>
      <c r="I250" s="4">
        <f t="shared" si="52"/>
        <v>140</v>
      </c>
      <c r="J250" s="4">
        <f t="shared" si="60"/>
        <v>32.60599999999998</v>
      </c>
      <c r="K250" s="4">
        <f t="shared" si="53"/>
        <v>34.524002185760565</v>
      </c>
      <c r="L250" s="4">
        <f t="shared" si="54"/>
        <v>34.524002185760565</v>
      </c>
      <c r="M250" s="4">
        <f t="shared" si="55"/>
        <v>10.094736842105291</v>
      </c>
      <c r="N250" s="4">
        <f t="shared" si="56"/>
        <v>111.04210526315815</v>
      </c>
      <c r="O250" s="4">
        <f t="shared" si="57"/>
        <v>34.524002185760565</v>
      </c>
      <c r="P250" s="4">
        <v>34.524002185760565</v>
      </c>
      <c r="Q250" s="4">
        <f t="shared" si="58"/>
        <v>8.0735294117647083</v>
      </c>
      <c r="R250" s="4">
        <f t="shared" si="50"/>
        <v>8.0735294117647083</v>
      </c>
      <c r="S250" s="4">
        <v>16.440001040838368</v>
      </c>
      <c r="T250" s="4">
        <v>16.440001040838354</v>
      </c>
    </row>
    <row r="251" spans="1:20">
      <c r="A251" s="8">
        <v>24.9</v>
      </c>
      <c r="B251" s="4">
        <v>38.43</v>
      </c>
      <c r="C251" s="4">
        <f t="shared" si="59"/>
        <v>72.814736842105134</v>
      </c>
      <c r="D251" s="4">
        <f t="shared" si="46"/>
        <v>134.60595446584935</v>
      </c>
      <c r="E251" s="4">
        <f t="shared" si="47"/>
        <v>137.25</v>
      </c>
      <c r="F251" s="4">
        <f t="shared" si="51"/>
        <v>134.60595446584935</v>
      </c>
      <c r="G251" s="4">
        <v>140</v>
      </c>
      <c r="H251" s="4">
        <f>H252*B251/B252</f>
        <v>139.74545454545455</v>
      </c>
      <c r="I251" s="4">
        <f t="shared" si="52"/>
        <v>140</v>
      </c>
      <c r="J251" s="4">
        <f t="shared" si="60"/>
        <v>32.66549999999998</v>
      </c>
      <c r="K251" s="4">
        <f t="shared" si="53"/>
        <v>34.587002231297248</v>
      </c>
      <c r="L251" s="4">
        <f t="shared" si="54"/>
        <v>34.587002231297248</v>
      </c>
      <c r="M251" s="4">
        <f t="shared" si="55"/>
        <v>10.113157894736871</v>
      </c>
      <c r="N251" s="4">
        <f t="shared" si="56"/>
        <v>111.24473684210552</v>
      </c>
      <c r="O251" s="4">
        <f t="shared" si="57"/>
        <v>34.587002231297248</v>
      </c>
      <c r="P251" s="4">
        <v>34.587002231297248</v>
      </c>
      <c r="Q251" s="4">
        <f t="shared" si="58"/>
        <v>8.0882352941176503</v>
      </c>
      <c r="R251" s="4">
        <f t="shared" si="50"/>
        <v>8.0882352941176503</v>
      </c>
      <c r="S251" s="4">
        <v>16.470001062522503</v>
      </c>
      <c r="T251" s="4">
        <v>16.470001062522488</v>
      </c>
    </row>
    <row r="252" spans="1:20">
      <c r="A252" s="8">
        <v>25</v>
      </c>
      <c r="B252" s="4">
        <v>38.5</v>
      </c>
      <c r="C252" s="4">
        <f t="shared" si="59"/>
        <v>72.947368421052502</v>
      </c>
      <c r="D252" s="4">
        <f t="shared" si="46"/>
        <v>134.85113835376529</v>
      </c>
      <c r="E252" s="4">
        <f t="shared" si="47"/>
        <v>137.5</v>
      </c>
      <c r="F252" s="4">
        <f t="shared" si="51"/>
        <v>134.85113835376529</v>
      </c>
      <c r="G252" s="4">
        <v>140</v>
      </c>
      <c r="H252" s="11">
        <v>140</v>
      </c>
      <c r="I252" s="4">
        <f t="shared" si="52"/>
        <v>140</v>
      </c>
      <c r="J252" s="4">
        <f t="shared" si="60"/>
        <v>32.72499999999998</v>
      </c>
      <c r="K252" s="4">
        <f t="shared" si="53"/>
        <v>34.650002276833931</v>
      </c>
      <c r="L252" s="4">
        <f t="shared" si="54"/>
        <v>34.650002276833931</v>
      </c>
      <c r="M252" s="4">
        <f t="shared" si="55"/>
        <v>10.13157894736845</v>
      </c>
      <c r="N252" s="4">
        <f t="shared" si="56"/>
        <v>111.4473684210529</v>
      </c>
      <c r="O252" s="4">
        <f t="shared" si="57"/>
        <v>34.650002276833931</v>
      </c>
      <c r="P252" s="4">
        <v>34.650002276833931</v>
      </c>
      <c r="Q252" s="4">
        <f t="shared" si="58"/>
        <v>8.1029411764705923</v>
      </c>
      <c r="R252" s="4">
        <f t="shared" si="50"/>
        <v>8.1029411764705923</v>
      </c>
      <c r="S252" s="4">
        <v>16.500001084206634</v>
      </c>
      <c r="T252" s="4">
        <v>16.50000108420662</v>
      </c>
    </row>
    <row r="253" spans="1:20">
      <c r="A253" s="8">
        <v>25.1</v>
      </c>
      <c r="B253" s="4">
        <v>38.57</v>
      </c>
      <c r="C253" s="4">
        <f t="shared" si="59"/>
        <v>73.07999999999987</v>
      </c>
      <c r="D253" s="4">
        <f t="shared" si="46"/>
        <v>135.09632224168121</v>
      </c>
      <c r="E253" s="4">
        <f t="shared" si="47"/>
        <v>137.75</v>
      </c>
      <c r="F253" s="4">
        <f t="shared" si="51"/>
        <v>135.09632224168121</v>
      </c>
      <c r="G253" s="4">
        <v>140</v>
      </c>
      <c r="H253" s="4">
        <v>140</v>
      </c>
      <c r="I253" s="4">
        <f t="shared" si="52"/>
        <v>140</v>
      </c>
      <c r="J253" s="4">
        <f t="shared" si="60"/>
        <v>32.784499999999973</v>
      </c>
      <c r="K253" s="4">
        <f t="shared" si="53"/>
        <v>34.713002322370599</v>
      </c>
      <c r="L253" s="4">
        <f t="shared" si="54"/>
        <v>34.713002322370599</v>
      </c>
      <c r="M253" s="4">
        <f t="shared" si="55"/>
        <v>10.150000000000029</v>
      </c>
      <c r="N253" s="4">
        <f t="shared" si="56"/>
        <v>111.65000000000028</v>
      </c>
      <c r="O253" s="4">
        <f t="shared" si="57"/>
        <v>34.713002322370599</v>
      </c>
      <c r="P253" s="4">
        <v>34.713002322370599</v>
      </c>
      <c r="Q253" s="4">
        <f t="shared" si="58"/>
        <v>8.1176470588235343</v>
      </c>
      <c r="R253" s="4">
        <f t="shared" si="50"/>
        <v>8.1176470588235343</v>
      </c>
      <c r="S253" s="4">
        <v>16.530001105890761</v>
      </c>
      <c r="T253" s="4">
        <v>16.530001105890747</v>
      </c>
    </row>
    <row r="254" spans="1:20">
      <c r="A254" s="8">
        <v>25.2</v>
      </c>
      <c r="B254" s="4">
        <v>38.64</v>
      </c>
      <c r="C254" s="4">
        <f t="shared" si="59"/>
        <v>73.212631578947239</v>
      </c>
      <c r="D254" s="4">
        <f t="shared" si="46"/>
        <v>135.34150612959715</v>
      </c>
      <c r="E254" s="4">
        <f t="shared" si="47"/>
        <v>138</v>
      </c>
      <c r="F254" s="4">
        <f t="shared" si="51"/>
        <v>135.34150612959715</v>
      </c>
      <c r="G254" s="4">
        <v>140</v>
      </c>
      <c r="H254" s="4">
        <v>140</v>
      </c>
      <c r="I254" s="4">
        <f t="shared" si="52"/>
        <v>140</v>
      </c>
      <c r="J254" s="4">
        <f t="shared" si="60"/>
        <v>32.843999999999973</v>
      </c>
      <c r="K254" s="4">
        <f t="shared" si="53"/>
        <v>34.776002367907282</v>
      </c>
      <c r="L254" s="4">
        <f t="shared" si="54"/>
        <v>34.776002367907282</v>
      </c>
      <c r="M254" s="4">
        <f t="shared" si="55"/>
        <v>10.168421052631608</v>
      </c>
      <c r="N254" s="4">
        <f t="shared" si="56"/>
        <v>111.85263157894765</v>
      </c>
      <c r="O254" s="4">
        <f t="shared" si="57"/>
        <v>34.776002367907282</v>
      </c>
      <c r="P254" s="4">
        <v>34.776002367907282</v>
      </c>
      <c r="Q254" s="4">
        <f t="shared" si="58"/>
        <v>8.1323529411764746</v>
      </c>
      <c r="R254" s="4">
        <f t="shared" si="50"/>
        <v>8.1323529411764746</v>
      </c>
      <c r="S254" s="4">
        <v>16.560001127574896</v>
      </c>
      <c r="T254" s="4">
        <v>16.560001127574882</v>
      </c>
    </row>
    <row r="255" spans="1:20">
      <c r="A255" s="8">
        <v>25.3</v>
      </c>
      <c r="B255" s="4">
        <v>38.71</v>
      </c>
      <c r="C255" s="4">
        <f t="shared" si="59"/>
        <v>73.345263157894607</v>
      </c>
      <c r="D255" s="4">
        <f t="shared" si="46"/>
        <v>135.58669001751309</v>
      </c>
      <c r="E255" s="4">
        <f t="shared" si="47"/>
        <v>138.25</v>
      </c>
      <c r="F255" s="4">
        <f t="shared" si="51"/>
        <v>135.58669001751309</v>
      </c>
      <c r="G255" s="4">
        <v>140</v>
      </c>
      <c r="H255" s="4">
        <v>140</v>
      </c>
      <c r="I255" s="4">
        <f t="shared" si="52"/>
        <v>140</v>
      </c>
      <c r="J255" s="4">
        <f t="shared" si="60"/>
        <v>32.903499999999973</v>
      </c>
      <c r="K255" s="4">
        <f t="shared" si="53"/>
        <v>34.839002413443964</v>
      </c>
      <c r="L255" s="4">
        <f t="shared" si="54"/>
        <v>34.839002413443964</v>
      </c>
      <c r="M255" s="4">
        <f t="shared" si="55"/>
        <v>10.186842105263187</v>
      </c>
      <c r="N255" s="4">
        <f t="shared" si="56"/>
        <v>112.05526315789503</v>
      </c>
      <c r="O255" s="4">
        <f t="shared" si="57"/>
        <v>34.839002413443964</v>
      </c>
      <c r="P255" s="4">
        <v>34.839002413443964</v>
      </c>
      <c r="Q255" s="4">
        <f t="shared" si="58"/>
        <v>8.1470588235294166</v>
      </c>
      <c r="R255" s="4">
        <f t="shared" si="50"/>
        <v>8.1470588235294166</v>
      </c>
      <c r="S255" s="4">
        <v>16.590001149259027</v>
      </c>
      <c r="T255" s="4">
        <v>16.590001149259013</v>
      </c>
    </row>
    <row r="256" spans="1:20">
      <c r="A256" s="8">
        <v>25.4</v>
      </c>
      <c r="B256" s="4">
        <v>38.78</v>
      </c>
      <c r="C256" s="4">
        <f t="shared" si="59"/>
        <v>73.477894736841975</v>
      </c>
      <c r="D256" s="4">
        <f t="shared" si="46"/>
        <v>135.83187390542903</v>
      </c>
      <c r="E256" s="4">
        <f t="shared" si="47"/>
        <v>138.5</v>
      </c>
      <c r="F256" s="4">
        <f t="shared" si="51"/>
        <v>135.83187390542903</v>
      </c>
      <c r="G256" s="4">
        <v>140</v>
      </c>
      <c r="H256" s="4">
        <v>140</v>
      </c>
      <c r="I256" s="4">
        <f t="shared" si="52"/>
        <v>140</v>
      </c>
      <c r="J256" s="4">
        <f t="shared" si="60"/>
        <v>32.962999999999973</v>
      </c>
      <c r="K256" s="4">
        <f t="shared" si="53"/>
        <v>34.90200245898064</v>
      </c>
      <c r="L256" s="4">
        <f t="shared" si="54"/>
        <v>34.90200245898064</v>
      </c>
      <c r="M256" s="4">
        <f t="shared" si="55"/>
        <v>10.205263157894766</v>
      </c>
      <c r="N256" s="4">
        <f t="shared" si="56"/>
        <v>112.2578947368424</v>
      </c>
      <c r="O256" s="4">
        <f t="shared" si="57"/>
        <v>34.90200245898064</v>
      </c>
      <c r="P256" s="4">
        <v>34.90200245898064</v>
      </c>
      <c r="Q256" s="4">
        <f t="shared" si="58"/>
        <v>8.1617647058823586</v>
      </c>
      <c r="R256" s="4">
        <f t="shared" si="50"/>
        <v>8.1617647058823586</v>
      </c>
      <c r="S256" s="4">
        <v>16.620001170943159</v>
      </c>
      <c r="T256" s="4">
        <v>16.620001170943144</v>
      </c>
    </row>
    <row r="257" spans="1:20">
      <c r="A257" s="8">
        <v>25.5</v>
      </c>
      <c r="B257" s="4">
        <v>38.85</v>
      </c>
      <c r="C257" s="4">
        <f t="shared" si="59"/>
        <v>73.610526315789343</v>
      </c>
      <c r="D257" s="4">
        <f t="shared" si="46"/>
        <v>136.07705779334498</v>
      </c>
      <c r="E257" s="4">
        <f t="shared" si="47"/>
        <v>138.75</v>
      </c>
      <c r="F257" s="4">
        <f t="shared" si="51"/>
        <v>136.07705779334498</v>
      </c>
      <c r="G257" s="4">
        <v>140</v>
      </c>
      <c r="H257" s="4">
        <v>140</v>
      </c>
      <c r="I257" s="4">
        <f t="shared" si="52"/>
        <v>140</v>
      </c>
      <c r="J257" s="4">
        <f t="shared" si="60"/>
        <v>33.022499999999972</v>
      </c>
      <c r="K257" s="4">
        <f t="shared" si="53"/>
        <v>34.965002504517322</v>
      </c>
      <c r="L257" s="4">
        <f t="shared" si="54"/>
        <v>34.965002504517322</v>
      </c>
      <c r="M257" s="4">
        <f t="shared" si="55"/>
        <v>10.223684210526345</v>
      </c>
      <c r="N257" s="4">
        <f t="shared" si="56"/>
        <v>112.46052631578978</v>
      </c>
      <c r="O257" s="4">
        <f t="shared" si="57"/>
        <v>34.965002504517322</v>
      </c>
      <c r="P257" s="4">
        <v>34.965002504517322</v>
      </c>
      <c r="Q257" s="4">
        <f t="shared" si="58"/>
        <v>8.1764705882353006</v>
      </c>
      <c r="R257" s="4">
        <f t="shared" si="50"/>
        <v>8.1764705882353006</v>
      </c>
      <c r="S257" s="4">
        <v>16.650001192627293</v>
      </c>
      <c r="T257" s="4">
        <v>16.650001192627279</v>
      </c>
    </row>
    <row r="258" spans="1:20">
      <c r="A258" s="8">
        <v>25.6</v>
      </c>
      <c r="B258" s="4">
        <v>38.92</v>
      </c>
      <c r="C258" s="4">
        <f t="shared" si="59"/>
        <v>73.743157894736711</v>
      </c>
      <c r="D258" s="4">
        <f t="shared" ref="D258:D272" si="61">D259*B258/B259</f>
        <v>136.32224168126092</v>
      </c>
      <c r="E258" s="4">
        <f>E259*B258/B259</f>
        <v>139</v>
      </c>
      <c r="F258" s="4">
        <f t="shared" si="51"/>
        <v>136.32224168126092</v>
      </c>
      <c r="G258" s="4">
        <v>140</v>
      </c>
      <c r="H258" s="4">
        <v>140</v>
      </c>
      <c r="I258" s="4">
        <f t="shared" si="52"/>
        <v>140</v>
      </c>
      <c r="J258" s="4">
        <f t="shared" si="60"/>
        <v>33.081999999999979</v>
      </c>
      <c r="K258" s="4">
        <f t="shared" si="53"/>
        <v>35.028002550053998</v>
      </c>
      <c r="L258" s="4">
        <f t="shared" si="54"/>
        <v>35.028002550053998</v>
      </c>
      <c r="M258" s="4">
        <f t="shared" si="55"/>
        <v>10.242105263157924</v>
      </c>
      <c r="N258" s="4">
        <f t="shared" si="56"/>
        <v>112.66315789473714</v>
      </c>
      <c r="O258" s="4">
        <f t="shared" si="57"/>
        <v>35.028002550053998</v>
      </c>
      <c r="P258" s="4">
        <v>35.028002550053998</v>
      </c>
      <c r="Q258" s="4">
        <f t="shared" si="58"/>
        <v>8.1911764705882426</v>
      </c>
      <c r="R258" s="4">
        <f t="shared" ref="R258:R312" si="62">R259*B259/B260</f>
        <v>8.1911764705882426</v>
      </c>
      <c r="S258" s="4">
        <v>16.680001214311424</v>
      </c>
      <c r="T258" s="4">
        <v>16.68000121431141</v>
      </c>
    </row>
    <row r="259" spans="1:20">
      <c r="A259" s="8">
        <v>25.7</v>
      </c>
      <c r="B259" s="4">
        <v>38.99</v>
      </c>
      <c r="C259" s="4">
        <f t="shared" si="59"/>
        <v>73.87578947368408</v>
      </c>
      <c r="D259" s="4">
        <f t="shared" si="61"/>
        <v>136.56742556917686</v>
      </c>
      <c r="E259" s="4">
        <f>E260*B259/B260</f>
        <v>139.25</v>
      </c>
      <c r="F259" s="4">
        <f t="shared" ref="F259:F322" si="63">D259</f>
        <v>136.56742556917686</v>
      </c>
      <c r="G259" s="4">
        <v>140</v>
      </c>
      <c r="H259" s="4">
        <v>140</v>
      </c>
      <c r="I259" s="4">
        <f t="shared" ref="I259:I322" si="64">G259</f>
        <v>140</v>
      </c>
      <c r="J259" s="4">
        <f t="shared" si="60"/>
        <v>33.141499999999979</v>
      </c>
      <c r="K259" s="4">
        <f t="shared" ref="K259:K322" si="65">O259</f>
        <v>35.091002595590673</v>
      </c>
      <c r="L259" s="4">
        <f t="shared" ref="L259:L322" si="66">P259</f>
        <v>35.091002595590673</v>
      </c>
      <c r="M259" s="4">
        <f t="shared" ref="M259:M322" si="67">B259*M258/B258</f>
        <v>10.260526315789503</v>
      </c>
      <c r="N259" s="4">
        <f t="shared" ref="N259:N322" si="68">B259*N258/B258</f>
        <v>112.86578947368452</v>
      </c>
      <c r="O259" s="4">
        <f t="shared" ref="O259:O322" si="69">P259</f>
        <v>35.091002595590673</v>
      </c>
      <c r="P259" s="4">
        <v>35.091002595590673</v>
      </c>
      <c r="Q259" s="4">
        <f t="shared" ref="Q259:Q322" si="70">R259</f>
        <v>8.2058823529411846</v>
      </c>
      <c r="R259" s="4">
        <f t="shared" si="62"/>
        <v>8.2058823529411846</v>
      </c>
      <c r="S259" s="4">
        <v>16.710001235995556</v>
      </c>
      <c r="T259" s="4">
        <v>16.710001235995541</v>
      </c>
    </row>
    <row r="260" spans="1:20">
      <c r="A260" s="8">
        <v>25.8</v>
      </c>
      <c r="B260" s="4">
        <v>39.06</v>
      </c>
      <c r="C260" s="4">
        <f t="shared" ref="C260:C322" si="71">B260*C259/B259</f>
        <v>74.008421052631448</v>
      </c>
      <c r="D260" s="4">
        <f t="shared" si="61"/>
        <v>136.81260945709278</v>
      </c>
      <c r="E260" s="4">
        <f>E261*B260/B261</f>
        <v>139.5</v>
      </c>
      <c r="F260" s="4">
        <f t="shared" si="63"/>
        <v>136.81260945709278</v>
      </c>
      <c r="G260" s="4">
        <v>140</v>
      </c>
      <c r="H260" s="4">
        <v>140</v>
      </c>
      <c r="I260" s="4">
        <f t="shared" si="64"/>
        <v>140</v>
      </c>
      <c r="J260" s="4">
        <f t="shared" si="60"/>
        <v>33.200999999999972</v>
      </c>
      <c r="K260" s="4">
        <f t="shared" si="65"/>
        <v>35.154002641127363</v>
      </c>
      <c r="L260" s="4">
        <f t="shared" si="66"/>
        <v>35.154002641127363</v>
      </c>
      <c r="M260" s="4">
        <f t="shared" si="67"/>
        <v>10.278947368421083</v>
      </c>
      <c r="N260" s="4">
        <f t="shared" si="68"/>
        <v>113.06842105263189</v>
      </c>
      <c r="O260" s="4">
        <f t="shared" si="69"/>
        <v>35.154002641127363</v>
      </c>
      <c r="P260" s="4">
        <v>35.154002641127363</v>
      </c>
      <c r="Q260" s="4">
        <f t="shared" si="70"/>
        <v>8.2205882352941266</v>
      </c>
      <c r="R260" s="4">
        <f t="shared" si="62"/>
        <v>8.2205882352941266</v>
      </c>
      <c r="S260" s="4">
        <v>16.740001257679694</v>
      </c>
      <c r="T260" s="4">
        <v>16.74000125767968</v>
      </c>
    </row>
    <row r="261" spans="1:20">
      <c r="A261" s="8">
        <v>25.9</v>
      </c>
      <c r="B261" s="4">
        <v>39.130000000000003</v>
      </c>
      <c r="C261" s="4">
        <f t="shared" si="71"/>
        <v>74.141052631578816</v>
      </c>
      <c r="D261" s="4">
        <f t="shared" si="61"/>
        <v>137.05779334500872</v>
      </c>
      <c r="E261" s="4">
        <f>E262*B261/B262</f>
        <v>139.75</v>
      </c>
      <c r="F261" s="4">
        <f t="shared" si="63"/>
        <v>137.05779334500872</v>
      </c>
      <c r="G261" s="4">
        <v>140</v>
      </c>
      <c r="H261" s="4">
        <v>140</v>
      </c>
      <c r="I261" s="4">
        <f t="shared" si="64"/>
        <v>140</v>
      </c>
      <c r="J261" s="4">
        <f t="shared" si="60"/>
        <v>33.260499999999979</v>
      </c>
      <c r="K261" s="4">
        <f t="shared" si="65"/>
        <v>35.217002686664038</v>
      </c>
      <c r="L261" s="4">
        <f t="shared" si="66"/>
        <v>35.217002686664038</v>
      </c>
      <c r="M261" s="4">
        <f t="shared" si="67"/>
        <v>10.297368421052662</v>
      </c>
      <c r="N261" s="4">
        <f t="shared" si="68"/>
        <v>113.27105263157927</v>
      </c>
      <c r="O261" s="4">
        <f t="shared" si="69"/>
        <v>35.217002686664038</v>
      </c>
      <c r="P261" s="4">
        <v>35.217002686664038</v>
      </c>
      <c r="Q261" s="4">
        <f t="shared" si="70"/>
        <v>8.2352941176470669</v>
      </c>
      <c r="R261" s="4">
        <f t="shared" si="62"/>
        <v>8.2352941176470669</v>
      </c>
      <c r="S261" s="4">
        <v>16.770001279363825</v>
      </c>
      <c r="T261" s="4">
        <v>16.770001279363811</v>
      </c>
    </row>
    <row r="262" spans="1:20">
      <c r="A262" s="8">
        <v>26</v>
      </c>
      <c r="B262" s="4">
        <v>39.200000000000003</v>
      </c>
      <c r="C262" s="4">
        <f t="shared" si="71"/>
        <v>74.273684210526184</v>
      </c>
      <c r="D262" s="4">
        <f t="shared" si="61"/>
        <v>137.30297723292466</v>
      </c>
      <c r="E262" s="11">
        <v>140</v>
      </c>
      <c r="F262" s="4">
        <f t="shared" si="63"/>
        <v>137.30297723292466</v>
      </c>
      <c r="G262" s="4">
        <v>140</v>
      </c>
      <c r="H262" s="4">
        <v>140</v>
      </c>
      <c r="I262" s="4">
        <f t="shared" si="64"/>
        <v>140</v>
      </c>
      <c r="J262" s="4">
        <f t="shared" si="60"/>
        <v>33.319999999999979</v>
      </c>
      <c r="K262" s="4">
        <f t="shared" si="65"/>
        <v>35.280002732200714</v>
      </c>
      <c r="L262" s="4">
        <f t="shared" si="66"/>
        <v>35.280002732200714</v>
      </c>
      <c r="M262" s="4">
        <f t="shared" si="67"/>
        <v>10.315789473684241</v>
      </c>
      <c r="N262" s="4">
        <f t="shared" si="68"/>
        <v>113.47368421052664</v>
      </c>
      <c r="O262" s="4">
        <f t="shared" si="69"/>
        <v>35.280002732200714</v>
      </c>
      <c r="P262" s="4">
        <v>35.280002732200714</v>
      </c>
      <c r="Q262" s="4">
        <f t="shared" si="70"/>
        <v>8.2500000000000089</v>
      </c>
      <c r="R262" s="4">
        <f t="shared" si="62"/>
        <v>8.2500000000000089</v>
      </c>
      <c r="S262" s="4">
        <v>16.800001301047956</v>
      </c>
      <c r="T262" s="4">
        <v>16.800001301047942</v>
      </c>
    </row>
    <row r="263" spans="1:20">
      <c r="A263" s="8">
        <v>26.1</v>
      </c>
      <c r="B263" s="4">
        <v>39.270000000000003</v>
      </c>
      <c r="C263" s="4">
        <f t="shared" si="71"/>
        <v>74.406315789473553</v>
      </c>
      <c r="D263" s="4">
        <f t="shared" si="61"/>
        <v>137.5481611208406</v>
      </c>
      <c r="E263" s="4">
        <v>140</v>
      </c>
      <c r="F263" s="4">
        <f t="shared" si="63"/>
        <v>137.5481611208406</v>
      </c>
      <c r="G263" s="4">
        <v>140</v>
      </c>
      <c r="H263" s="4">
        <v>140</v>
      </c>
      <c r="I263" s="4">
        <f t="shared" si="64"/>
        <v>140</v>
      </c>
      <c r="J263" s="4">
        <f t="shared" si="60"/>
        <v>33.379499999999979</v>
      </c>
      <c r="K263" s="4">
        <f t="shared" si="65"/>
        <v>35.343002777737411</v>
      </c>
      <c r="L263" s="4">
        <f t="shared" si="66"/>
        <v>35.343002777737411</v>
      </c>
      <c r="M263" s="4">
        <f t="shared" si="67"/>
        <v>10.33421052631582</v>
      </c>
      <c r="N263" s="4">
        <f t="shared" si="68"/>
        <v>113.67631578947402</v>
      </c>
      <c r="O263" s="4">
        <f t="shared" si="69"/>
        <v>35.343002777737411</v>
      </c>
      <c r="P263" s="4">
        <v>35.343002777737411</v>
      </c>
      <c r="Q263" s="4">
        <f t="shared" si="70"/>
        <v>8.2647058823529509</v>
      </c>
      <c r="R263" s="4">
        <f t="shared" si="62"/>
        <v>8.2647058823529509</v>
      </c>
      <c r="S263" s="4">
        <v>16.830001322732095</v>
      </c>
      <c r="T263" s="4">
        <v>16.83000132273208</v>
      </c>
    </row>
    <row r="264" spans="1:20">
      <c r="A264" s="8">
        <v>26.2</v>
      </c>
      <c r="B264" s="4">
        <v>39.340000000000003</v>
      </c>
      <c r="C264" s="4">
        <f t="shared" si="71"/>
        <v>74.538947368420921</v>
      </c>
      <c r="D264" s="4">
        <f t="shared" si="61"/>
        <v>137.79334500875655</v>
      </c>
      <c r="E264" s="4">
        <v>140</v>
      </c>
      <c r="F264" s="4">
        <f t="shared" si="63"/>
        <v>137.79334500875655</v>
      </c>
      <c r="G264" s="4">
        <v>140</v>
      </c>
      <c r="H264" s="4">
        <v>140</v>
      </c>
      <c r="I264" s="4">
        <f t="shared" si="64"/>
        <v>140</v>
      </c>
      <c r="J264" s="4">
        <f t="shared" si="60"/>
        <v>33.438999999999986</v>
      </c>
      <c r="K264" s="4">
        <f t="shared" si="65"/>
        <v>35.406002823274086</v>
      </c>
      <c r="L264" s="4">
        <f t="shared" si="66"/>
        <v>35.406002823274086</v>
      </c>
      <c r="M264" s="4">
        <f t="shared" si="67"/>
        <v>10.352631578947399</v>
      </c>
      <c r="N264" s="4">
        <f t="shared" si="68"/>
        <v>113.87894736842138</v>
      </c>
      <c r="O264" s="4">
        <f t="shared" si="69"/>
        <v>35.406002823274086</v>
      </c>
      <c r="P264" s="4">
        <v>35.406002823274086</v>
      </c>
      <c r="Q264" s="4">
        <f t="shared" si="70"/>
        <v>8.2794117647058911</v>
      </c>
      <c r="R264" s="4">
        <f t="shared" si="62"/>
        <v>8.2794117647058911</v>
      </c>
      <c r="S264" s="4">
        <v>16.860001344416226</v>
      </c>
      <c r="T264" s="4">
        <v>16.860001344416212</v>
      </c>
    </row>
    <row r="265" spans="1:20">
      <c r="A265" s="8">
        <v>26.3</v>
      </c>
      <c r="B265" s="4">
        <v>39.409999999999997</v>
      </c>
      <c r="C265" s="4">
        <f t="shared" si="71"/>
        <v>74.671578947368275</v>
      </c>
      <c r="D265" s="4">
        <f t="shared" si="61"/>
        <v>138.03852889667246</v>
      </c>
      <c r="E265" s="4">
        <v>140</v>
      </c>
      <c r="F265" s="4">
        <f t="shared" si="63"/>
        <v>138.03852889667246</v>
      </c>
      <c r="G265" s="4">
        <v>140</v>
      </c>
      <c r="H265" s="4">
        <v>140</v>
      </c>
      <c r="I265" s="4">
        <f t="shared" si="64"/>
        <v>140</v>
      </c>
      <c r="J265" s="4">
        <f t="shared" si="60"/>
        <v>33.498499999999979</v>
      </c>
      <c r="K265" s="4">
        <f t="shared" si="65"/>
        <v>35.469002868810776</v>
      </c>
      <c r="L265" s="4">
        <f t="shared" si="66"/>
        <v>35.469002868810776</v>
      </c>
      <c r="M265" s="4">
        <f t="shared" si="67"/>
        <v>10.371052631578976</v>
      </c>
      <c r="N265" s="4">
        <f t="shared" si="68"/>
        <v>114.08157894736873</v>
      </c>
      <c r="O265" s="4">
        <f t="shared" si="69"/>
        <v>35.469002868810776</v>
      </c>
      <c r="P265" s="4">
        <v>35.469002868810776</v>
      </c>
      <c r="Q265" s="4">
        <f t="shared" si="70"/>
        <v>8.2941176470588314</v>
      </c>
      <c r="R265" s="4">
        <f t="shared" si="62"/>
        <v>8.2941176470588314</v>
      </c>
      <c r="S265" s="4">
        <v>16.890001366100361</v>
      </c>
      <c r="T265" s="4">
        <v>16.890001366100346</v>
      </c>
    </row>
    <row r="266" spans="1:20">
      <c r="A266" s="8">
        <v>26.4</v>
      </c>
      <c r="B266" s="4">
        <v>39.479999999999997</v>
      </c>
      <c r="C266" s="4">
        <f t="shared" si="71"/>
        <v>74.804210526315643</v>
      </c>
      <c r="D266" s="4">
        <f t="shared" si="61"/>
        <v>138.2837127845884</v>
      </c>
      <c r="E266" s="4">
        <v>140</v>
      </c>
      <c r="F266" s="4">
        <f t="shared" si="63"/>
        <v>138.2837127845884</v>
      </c>
      <c r="G266" s="4">
        <v>140</v>
      </c>
      <c r="H266" s="4">
        <v>140</v>
      </c>
      <c r="I266" s="4">
        <f t="shared" si="64"/>
        <v>140</v>
      </c>
      <c r="J266" s="4">
        <f t="shared" si="60"/>
        <v>33.557999999999979</v>
      </c>
      <c r="K266" s="4">
        <f t="shared" si="65"/>
        <v>35.532002914347451</v>
      </c>
      <c r="L266" s="4">
        <f t="shared" si="66"/>
        <v>35.532002914347451</v>
      </c>
      <c r="M266" s="4">
        <f t="shared" si="67"/>
        <v>10.389473684210556</v>
      </c>
      <c r="N266" s="4">
        <f t="shared" si="68"/>
        <v>114.2842105263161</v>
      </c>
      <c r="O266" s="4">
        <f t="shared" si="69"/>
        <v>35.532002914347451</v>
      </c>
      <c r="P266" s="4">
        <v>35.532002914347451</v>
      </c>
      <c r="Q266" s="4">
        <f t="shared" si="70"/>
        <v>8.3088235294117716</v>
      </c>
      <c r="R266" s="4">
        <f t="shared" si="62"/>
        <v>8.3088235294117716</v>
      </c>
      <c r="S266" s="4">
        <v>16.920001387784492</v>
      </c>
      <c r="T266" s="4">
        <v>16.920001387784477</v>
      </c>
    </row>
    <row r="267" spans="1:20">
      <c r="A267" s="8">
        <v>26.5</v>
      </c>
      <c r="B267" s="4">
        <v>39.549999999999997</v>
      </c>
      <c r="C267" s="4">
        <f t="shared" si="71"/>
        <v>74.936842105263011</v>
      </c>
      <c r="D267" s="4">
        <f t="shared" si="61"/>
        <v>138.52889667250435</v>
      </c>
      <c r="E267" s="4">
        <v>140</v>
      </c>
      <c r="F267" s="4">
        <f t="shared" si="63"/>
        <v>138.52889667250435</v>
      </c>
      <c r="G267" s="4">
        <v>140</v>
      </c>
      <c r="H267" s="4">
        <v>140</v>
      </c>
      <c r="I267" s="4">
        <f t="shared" si="64"/>
        <v>140</v>
      </c>
      <c r="J267" s="4">
        <f t="shared" si="60"/>
        <v>33.617499999999978</v>
      </c>
      <c r="K267" s="4">
        <f t="shared" si="65"/>
        <v>35.595002959884141</v>
      </c>
      <c r="L267" s="4">
        <f t="shared" si="66"/>
        <v>35.595002959884141</v>
      </c>
      <c r="M267" s="4">
        <f t="shared" si="67"/>
        <v>10.407894736842135</v>
      </c>
      <c r="N267" s="4">
        <f t="shared" si="68"/>
        <v>114.48684210526346</v>
      </c>
      <c r="O267" s="4">
        <f t="shared" si="69"/>
        <v>35.595002959884141</v>
      </c>
      <c r="P267" s="4">
        <v>35.595002959884141</v>
      </c>
      <c r="Q267" s="4">
        <f t="shared" si="70"/>
        <v>8.3235294117647118</v>
      </c>
      <c r="R267" s="4">
        <f t="shared" si="62"/>
        <v>8.3235294117647118</v>
      </c>
      <c r="S267" s="4">
        <v>16.950001409468626</v>
      </c>
      <c r="T267" s="4">
        <v>16.950001409468612</v>
      </c>
    </row>
    <row r="268" spans="1:20">
      <c r="A268" s="8">
        <v>26.6</v>
      </c>
      <c r="B268" s="4">
        <v>39.619999999999997</v>
      </c>
      <c r="C268" s="4">
        <f t="shared" si="71"/>
        <v>75.069473684210379</v>
      </c>
      <c r="D268" s="4">
        <f t="shared" si="61"/>
        <v>138.77408056042029</v>
      </c>
      <c r="E268" s="4">
        <v>140</v>
      </c>
      <c r="F268" s="4">
        <f t="shared" si="63"/>
        <v>138.77408056042029</v>
      </c>
      <c r="G268" s="4">
        <v>140</v>
      </c>
      <c r="H268" s="4">
        <v>140</v>
      </c>
      <c r="I268" s="4">
        <f t="shared" si="64"/>
        <v>140</v>
      </c>
      <c r="J268" s="4">
        <f t="shared" si="60"/>
        <v>33.676999999999978</v>
      </c>
      <c r="K268" s="4">
        <f t="shared" si="65"/>
        <v>35.658003005420824</v>
      </c>
      <c r="L268" s="4">
        <f t="shared" si="66"/>
        <v>35.658003005420824</v>
      </c>
      <c r="M268" s="4">
        <f t="shared" si="67"/>
        <v>10.426315789473714</v>
      </c>
      <c r="N268" s="4">
        <f t="shared" si="68"/>
        <v>114.68947368421084</v>
      </c>
      <c r="O268" s="4">
        <f t="shared" si="69"/>
        <v>35.658003005420824</v>
      </c>
      <c r="P268" s="4">
        <v>35.658003005420824</v>
      </c>
      <c r="Q268" s="4">
        <f t="shared" si="70"/>
        <v>8.3382352941176539</v>
      </c>
      <c r="R268" s="4">
        <f t="shared" si="62"/>
        <v>8.3382352941176539</v>
      </c>
      <c r="S268" s="4">
        <v>16.980001431152761</v>
      </c>
      <c r="T268" s="4">
        <v>16.980001431152747</v>
      </c>
    </row>
    <row r="269" spans="1:20">
      <c r="A269" s="8">
        <v>26.7</v>
      </c>
      <c r="B269" s="4">
        <v>39.69</v>
      </c>
      <c r="C269" s="4">
        <f t="shared" si="71"/>
        <v>75.202105263157748</v>
      </c>
      <c r="D269" s="4">
        <f t="shared" si="61"/>
        <v>139.01926444833623</v>
      </c>
      <c r="E269" s="4">
        <v>140</v>
      </c>
      <c r="F269" s="4">
        <f t="shared" si="63"/>
        <v>139.01926444833623</v>
      </c>
      <c r="G269" s="4">
        <v>140</v>
      </c>
      <c r="H269" s="4">
        <v>140</v>
      </c>
      <c r="I269" s="4">
        <f t="shared" si="64"/>
        <v>140</v>
      </c>
      <c r="J269" s="4">
        <f t="shared" si="60"/>
        <v>33.736499999999978</v>
      </c>
      <c r="K269" s="4">
        <f t="shared" si="65"/>
        <v>35.721003050957513</v>
      </c>
      <c r="L269" s="4">
        <f t="shared" si="66"/>
        <v>35.721003050957513</v>
      </c>
      <c r="M269" s="4">
        <f t="shared" si="67"/>
        <v>10.444736842105293</v>
      </c>
      <c r="N269" s="4">
        <f t="shared" si="68"/>
        <v>114.89210526315821</v>
      </c>
      <c r="O269" s="4">
        <f t="shared" si="69"/>
        <v>35.721003050957513</v>
      </c>
      <c r="P269" s="4">
        <v>35.721003050957513</v>
      </c>
      <c r="Q269" s="4">
        <f t="shared" si="70"/>
        <v>8.3529411764705959</v>
      </c>
      <c r="R269" s="4">
        <f t="shared" si="62"/>
        <v>8.3529411764705959</v>
      </c>
      <c r="S269" s="4">
        <v>17.010001452836899</v>
      </c>
      <c r="T269" s="4">
        <v>17.010001452836885</v>
      </c>
    </row>
    <row r="270" spans="1:20">
      <c r="A270" s="8">
        <v>26.8</v>
      </c>
      <c r="B270" s="4">
        <v>39.76</v>
      </c>
      <c r="C270" s="4">
        <f t="shared" si="71"/>
        <v>75.334736842105116</v>
      </c>
      <c r="D270" s="4">
        <f t="shared" si="61"/>
        <v>139.26444833625217</v>
      </c>
      <c r="E270" s="4">
        <v>140</v>
      </c>
      <c r="F270" s="4">
        <f t="shared" si="63"/>
        <v>139.26444833625217</v>
      </c>
      <c r="G270" s="4">
        <v>140</v>
      </c>
      <c r="H270" s="4">
        <v>140</v>
      </c>
      <c r="I270" s="4">
        <f t="shared" si="64"/>
        <v>140</v>
      </c>
      <c r="J270" s="4">
        <f t="shared" si="60"/>
        <v>33.795999999999978</v>
      </c>
      <c r="K270" s="4">
        <f t="shared" si="65"/>
        <v>35.784003096494203</v>
      </c>
      <c r="L270" s="4">
        <f t="shared" si="66"/>
        <v>35.784003096494203</v>
      </c>
      <c r="M270" s="4">
        <f t="shared" si="67"/>
        <v>10.463157894736872</v>
      </c>
      <c r="N270" s="4">
        <f t="shared" si="68"/>
        <v>115.09473684210558</v>
      </c>
      <c r="O270" s="4">
        <f t="shared" si="69"/>
        <v>35.784003096494203</v>
      </c>
      <c r="P270" s="4">
        <v>35.784003096494203</v>
      </c>
      <c r="Q270" s="4">
        <f t="shared" si="70"/>
        <v>8.3676470588235361</v>
      </c>
      <c r="R270" s="4">
        <f t="shared" si="62"/>
        <v>8.3676470588235361</v>
      </c>
      <c r="S270" s="4">
        <v>17.040001474521034</v>
      </c>
      <c r="T270" s="4">
        <v>17.04000147452102</v>
      </c>
    </row>
    <row r="271" spans="1:20">
      <c r="A271" s="8">
        <v>26.9</v>
      </c>
      <c r="B271" s="4">
        <v>39.83</v>
      </c>
      <c r="C271" s="4">
        <f t="shared" si="71"/>
        <v>75.467368421052484</v>
      </c>
      <c r="D271" s="4">
        <f t="shared" si="61"/>
        <v>139.50963222416812</v>
      </c>
      <c r="E271" s="4">
        <v>140</v>
      </c>
      <c r="F271" s="4">
        <f t="shared" si="63"/>
        <v>139.50963222416812</v>
      </c>
      <c r="G271" s="4">
        <v>140</v>
      </c>
      <c r="H271" s="4">
        <v>140</v>
      </c>
      <c r="I271" s="4">
        <f t="shared" si="64"/>
        <v>140</v>
      </c>
      <c r="J271" s="4">
        <f t="shared" si="60"/>
        <v>33.855499999999978</v>
      </c>
      <c r="K271" s="4">
        <f t="shared" si="65"/>
        <v>35.847003142030893</v>
      </c>
      <c r="L271" s="4">
        <f t="shared" si="66"/>
        <v>35.847003142030893</v>
      </c>
      <c r="M271" s="4">
        <f t="shared" si="67"/>
        <v>10.481578947368451</v>
      </c>
      <c r="N271" s="4">
        <f t="shared" si="68"/>
        <v>115.29736842105295</v>
      </c>
      <c r="O271" s="4">
        <f t="shared" si="69"/>
        <v>35.847003142030893</v>
      </c>
      <c r="P271" s="4">
        <v>35.847003142030893</v>
      </c>
      <c r="Q271" s="4">
        <f t="shared" si="70"/>
        <v>8.3823529411764781</v>
      </c>
      <c r="R271" s="4">
        <f t="shared" si="62"/>
        <v>8.3823529411764781</v>
      </c>
      <c r="S271" s="4">
        <v>17.070001496205172</v>
      </c>
      <c r="T271" s="4">
        <v>17.070001496205158</v>
      </c>
    </row>
    <row r="272" spans="1:20">
      <c r="A272" s="8">
        <v>27</v>
      </c>
      <c r="B272" s="4">
        <v>39.9</v>
      </c>
      <c r="C272" s="4">
        <f t="shared" si="71"/>
        <v>75.599999999999852</v>
      </c>
      <c r="D272" s="4">
        <f t="shared" si="61"/>
        <v>139.75481611208406</v>
      </c>
      <c r="E272" s="4">
        <v>140</v>
      </c>
      <c r="F272" s="4">
        <f t="shared" si="63"/>
        <v>139.75481611208406</v>
      </c>
      <c r="G272" s="4">
        <v>140</v>
      </c>
      <c r="H272" s="4">
        <v>140</v>
      </c>
      <c r="I272" s="4">
        <f t="shared" si="64"/>
        <v>140</v>
      </c>
      <c r="J272" s="4">
        <f t="shared" si="60"/>
        <v>33.914999999999978</v>
      </c>
      <c r="K272" s="4">
        <f t="shared" si="65"/>
        <v>35.910003187567575</v>
      </c>
      <c r="L272" s="4">
        <f t="shared" si="66"/>
        <v>35.910003187567575</v>
      </c>
      <c r="M272" s="4">
        <f t="shared" si="67"/>
        <v>10.50000000000003</v>
      </c>
      <c r="N272" s="4">
        <f t="shared" si="68"/>
        <v>115.50000000000031</v>
      </c>
      <c r="O272" s="4">
        <f t="shared" si="69"/>
        <v>35.910003187567575</v>
      </c>
      <c r="P272" s="4">
        <v>35.910003187567575</v>
      </c>
      <c r="Q272" s="4">
        <f t="shared" si="70"/>
        <v>8.3970588235294201</v>
      </c>
      <c r="R272" s="4">
        <f t="shared" si="62"/>
        <v>8.3970588235294201</v>
      </c>
      <c r="S272" s="4">
        <v>17.100001517889304</v>
      </c>
      <c r="T272" s="4">
        <v>17.100001517889289</v>
      </c>
    </row>
    <row r="273" spans="1:20">
      <c r="A273" s="8">
        <v>27.1</v>
      </c>
      <c r="B273" s="4">
        <v>39.97</v>
      </c>
      <c r="C273" s="4">
        <f t="shared" si="71"/>
        <v>75.73263157894722</v>
      </c>
      <c r="D273" s="4">
        <v>140</v>
      </c>
      <c r="E273" s="4">
        <v>140</v>
      </c>
      <c r="F273" s="4">
        <f t="shared" si="63"/>
        <v>140</v>
      </c>
      <c r="G273" s="4">
        <v>140</v>
      </c>
      <c r="H273" s="4">
        <v>140</v>
      </c>
      <c r="I273" s="4">
        <f t="shared" si="64"/>
        <v>140</v>
      </c>
      <c r="J273" s="4">
        <f t="shared" si="60"/>
        <v>33.974499999999978</v>
      </c>
      <c r="K273" s="4">
        <f t="shared" si="65"/>
        <v>35.973003233104272</v>
      </c>
      <c r="L273" s="4">
        <f t="shared" si="66"/>
        <v>35.973003233104272</v>
      </c>
      <c r="M273" s="4">
        <f t="shared" si="67"/>
        <v>10.518421052631609</v>
      </c>
      <c r="N273" s="4">
        <f t="shared" si="68"/>
        <v>115.70263157894769</v>
      </c>
      <c r="O273" s="4">
        <f t="shared" si="69"/>
        <v>35.973003233104272</v>
      </c>
      <c r="P273" s="4">
        <v>35.973003233104272</v>
      </c>
      <c r="Q273" s="4">
        <f t="shared" si="70"/>
        <v>8.4117647058823604</v>
      </c>
      <c r="R273" s="4">
        <f t="shared" si="62"/>
        <v>8.4117647058823604</v>
      </c>
      <c r="S273" s="4">
        <v>17.130001539573446</v>
      </c>
      <c r="T273" s="4">
        <v>17.130001539573431</v>
      </c>
    </row>
    <row r="274" spans="1:20">
      <c r="A274" s="8">
        <v>27.2</v>
      </c>
      <c r="B274" s="4">
        <v>40.04</v>
      </c>
      <c r="C274" s="4">
        <f t="shared" si="71"/>
        <v>75.865263157894589</v>
      </c>
      <c r="D274" s="4">
        <v>140</v>
      </c>
      <c r="E274" s="4">
        <v>140</v>
      </c>
      <c r="F274" s="4">
        <f t="shared" si="63"/>
        <v>140</v>
      </c>
      <c r="G274" s="4">
        <v>140</v>
      </c>
      <c r="H274" s="4">
        <v>140</v>
      </c>
      <c r="I274" s="4">
        <f t="shared" si="64"/>
        <v>140</v>
      </c>
      <c r="J274" s="4">
        <f t="shared" si="60"/>
        <v>33.974499999999978</v>
      </c>
      <c r="K274" s="4">
        <f t="shared" si="65"/>
        <v>36.036003278640948</v>
      </c>
      <c r="L274" s="4">
        <f t="shared" si="66"/>
        <v>36.036003278640948</v>
      </c>
      <c r="M274" s="4">
        <f t="shared" si="67"/>
        <v>10.536842105263188</v>
      </c>
      <c r="N274" s="4">
        <f t="shared" si="68"/>
        <v>115.90526315789505</v>
      </c>
      <c r="O274" s="4">
        <f t="shared" si="69"/>
        <v>36.036003278640948</v>
      </c>
      <c r="P274" s="4">
        <v>36.036003278640948</v>
      </c>
      <c r="Q274" s="4">
        <f t="shared" si="70"/>
        <v>8.4264705882353006</v>
      </c>
      <c r="R274" s="4">
        <f t="shared" si="62"/>
        <v>8.4264705882353006</v>
      </c>
      <c r="S274" s="4">
        <v>17.160001561257577</v>
      </c>
      <c r="T274" s="4">
        <v>17.160001561257562</v>
      </c>
    </row>
    <row r="275" spans="1:20">
      <c r="A275" s="8">
        <v>27.3</v>
      </c>
      <c r="B275" s="4">
        <v>40.11</v>
      </c>
      <c r="C275" s="4">
        <f t="shared" si="71"/>
        <v>75.997894736841957</v>
      </c>
      <c r="D275" s="4">
        <v>140</v>
      </c>
      <c r="E275" s="4">
        <v>140</v>
      </c>
      <c r="F275" s="4">
        <f t="shared" si="63"/>
        <v>140</v>
      </c>
      <c r="G275" s="4">
        <v>140</v>
      </c>
      <c r="H275" s="4">
        <v>140</v>
      </c>
      <c r="I275" s="4">
        <f t="shared" si="64"/>
        <v>140</v>
      </c>
      <c r="J275" s="4">
        <f t="shared" ref="J275:J322" si="72">D275*J274/D274</f>
        <v>33.974499999999978</v>
      </c>
      <c r="K275" s="4">
        <f t="shared" si="65"/>
        <v>36.099003324177623</v>
      </c>
      <c r="L275" s="4">
        <f t="shared" si="66"/>
        <v>36.099003324177623</v>
      </c>
      <c r="M275" s="4">
        <f t="shared" si="67"/>
        <v>10.555263157894768</v>
      </c>
      <c r="N275" s="4">
        <f t="shared" si="68"/>
        <v>116.10789473684243</v>
      </c>
      <c r="O275" s="4">
        <f t="shared" si="69"/>
        <v>36.099003324177623</v>
      </c>
      <c r="P275" s="4">
        <v>36.099003324177623</v>
      </c>
      <c r="Q275" s="4">
        <f t="shared" si="70"/>
        <v>8.4411764705882426</v>
      </c>
      <c r="R275" s="4">
        <f t="shared" si="62"/>
        <v>8.4411764705882426</v>
      </c>
      <c r="S275" s="4">
        <v>17.190001582941708</v>
      </c>
      <c r="T275" s="4">
        <v>17.190001582941694</v>
      </c>
    </row>
    <row r="276" spans="1:20">
      <c r="A276" s="8">
        <v>27.4</v>
      </c>
      <c r="B276" s="4">
        <v>40.18</v>
      </c>
      <c r="C276" s="4">
        <f t="shared" si="71"/>
        <v>76.130526315789325</v>
      </c>
      <c r="D276" s="4">
        <v>140</v>
      </c>
      <c r="E276" s="4">
        <v>140</v>
      </c>
      <c r="F276" s="4">
        <f t="shared" si="63"/>
        <v>140</v>
      </c>
      <c r="G276" s="4">
        <v>140</v>
      </c>
      <c r="H276" s="4">
        <v>140</v>
      </c>
      <c r="I276" s="4">
        <f t="shared" si="64"/>
        <v>140</v>
      </c>
      <c r="J276" s="4">
        <f t="shared" si="72"/>
        <v>33.974499999999978</v>
      </c>
      <c r="K276" s="4">
        <f t="shared" si="65"/>
        <v>36.16200336971432</v>
      </c>
      <c r="L276" s="4">
        <f t="shared" si="66"/>
        <v>36.16200336971432</v>
      </c>
      <c r="M276" s="4">
        <f t="shared" si="67"/>
        <v>10.573684210526347</v>
      </c>
      <c r="N276" s="4">
        <f t="shared" si="68"/>
        <v>116.31052631578979</v>
      </c>
      <c r="O276" s="4">
        <f t="shared" si="69"/>
        <v>36.16200336971432</v>
      </c>
      <c r="P276" s="4">
        <v>36.16200336971432</v>
      </c>
      <c r="Q276" s="4">
        <f t="shared" si="70"/>
        <v>8.4558823529411828</v>
      </c>
      <c r="R276" s="4">
        <f t="shared" si="62"/>
        <v>8.4558823529411828</v>
      </c>
      <c r="S276" s="4">
        <v>17.22000160462585</v>
      </c>
      <c r="T276" s="4">
        <v>17.220001604625836</v>
      </c>
    </row>
    <row r="277" spans="1:20">
      <c r="A277" s="8">
        <v>27.5</v>
      </c>
      <c r="B277" s="4">
        <v>40.25</v>
      </c>
      <c r="C277" s="4">
        <f t="shared" si="71"/>
        <v>76.263157894736693</v>
      </c>
      <c r="D277" s="4">
        <v>140</v>
      </c>
      <c r="E277" s="4">
        <v>140</v>
      </c>
      <c r="F277" s="4">
        <f t="shared" si="63"/>
        <v>140</v>
      </c>
      <c r="G277" s="4">
        <v>140</v>
      </c>
      <c r="H277" s="4">
        <v>140</v>
      </c>
      <c r="I277" s="4">
        <f t="shared" si="64"/>
        <v>140</v>
      </c>
      <c r="J277" s="4">
        <f t="shared" si="72"/>
        <v>33.974499999999978</v>
      </c>
      <c r="K277" s="4">
        <f t="shared" si="65"/>
        <v>36.225003415250995</v>
      </c>
      <c r="L277" s="4">
        <f t="shared" si="66"/>
        <v>36.225003415250995</v>
      </c>
      <c r="M277" s="4">
        <f t="shared" si="67"/>
        <v>10.592105263157926</v>
      </c>
      <c r="N277" s="4">
        <f t="shared" si="68"/>
        <v>116.51315789473716</v>
      </c>
      <c r="O277" s="4">
        <f t="shared" si="69"/>
        <v>36.225003415250995</v>
      </c>
      <c r="P277" s="4">
        <v>36.225003415250995</v>
      </c>
      <c r="Q277" s="4">
        <f t="shared" si="70"/>
        <v>8.4705882352941249</v>
      </c>
      <c r="R277" s="4">
        <f t="shared" si="62"/>
        <v>8.4705882352941249</v>
      </c>
      <c r="S277" s="4">
        <v>17.250001626309984</v>
      </c>
      <c r="T277" s="4">
        <v>17.25000162630997</v>
      </c>
    </row>
    <row r="278" spans="1:20">
      <c r="A278" s="8">
        <v>27.6</v>
      </c>
      <c r="B278" s="4">
        <v>40.32</v>
      </c>
      <c r="C278" s="4">
        <f t="shared" si="71"/>
        <v>76.395789473684061</v>
      </c>
      <c r="D278" s="4">
        <v>140</v>
      </c>
      <c r="E278" s="4">
        <v>140</v>
      </c>
      <c r="F278" s="4">
        <f t="shared" si="63"/>
        <v>140</v>
      </c>
      <c r="G278" s="4">
        <v>140</v>
      </c>
      <c r="H278" s="4">
        <v>140</v>
      </c>
      <c r="I278" s="4">
        <f t="shared" si="64"/>
        <v>140</v>
      </c>
      <c r="J278" s="4">
        <f t="shared" si="72"/>
        <v>33.974499999999978</v>
      </c>
      <c r="K278" s="4">
        <f t="shared" si="65"/>
        <v>36.288003460787671</v>
      </c>
      <c r="L278" s="4">
        <f t="shared" si="66"/>
        <v>36.288003460787671</v>
      </c>
      <c r="M278" s="4">
        <f t="shared" si="67"/>
        <v>10.610526315789505</v>
      </c>
      <c r="N278" s="4">
        <f t="shared" si="68"/>
        <v>116.71578947368452</v>
      </c>
      <c r="O278" s="4">
        <f t="shared" si="69"/>
        <v>36.288003460787671</v>
      </c>
      <c r="P278" s="4">
        <v>36.288003460787671</v>
      </c>
      <c r="Q278" s="4">
        <f t="shared" si="70"/>
        <v>8.4852941176470651</v>
      </c>
      <c r="R278" s="4">
        <f t="shared" si="62"/>
        <v>8.4852941176470651</v>
      </c>
      <c r="S278" s="4">
        <v>17.280001647994116</v>
      </c>
      <c r="T278" s="4">
        <v>17.280001647994101</v>
      </c>
    </row>
    <row r="279" spans="1:20">
      <c r="A279" s="8">
        <v>27.7</v>
      </c>
      <c r="B279" s="4">
        <v>40.39</v>
      </c>
      <c r="C279" s="4">
        <f t="shared" si="71"/>
        <v>76.52842105263143</v>
      </c>
      <c r="D279" s="4">
        <v>140</v>
      </c>
      <c r="E279" s="4">
        <v>140</v>
      </c>
      <c r="F279" s="4">
        <f t="shared" si="63"/>
        <v>140</v>
      </c>
      <c r="G279" s="4">
        <v>140</v>
      </c>
      <c r="H279" s="4">
        <v>140</v>
      </c>
      <c r="I279" s="4">
        <f t="shared" si="64"/>
        <v>140</v>
      </c>
      <c r="J279" s="4">
        <f t="shared" si="72"/>
        <v>33.974499999999978</v>
      </c>
      <c r="K279" s="4">
        <f t="shared" si="65"/>
        <v>36.351003506324354</v>
      </c>
      <c r="L279" s="4">
        <f t="shared" si="66"/>
        <v>36.351003506324354</v>
      </c>
      <c r="M279" s="4">
        <f t="shared" si="67"/>
        <v>10.628947368421084</v>
      </c>
      <c r="N279" s="4">
        <f t="shared" si="68"/>
        <v>116.9184210526319</v>
      </c>
      <c r="O279" s="4">
        <f t="shared" si="69"/>
        <v>36.351003506324354</v>
      </c>
      <c r="P279" s="4">
        <v>36.351003506324354</v>
      </c>
      <c r="Q279" s="4">
        <f t="shared" si="70"/>
        <v>8.5000000000000071</v>
      </c>
      <c r="R279" s="4">
        <f t="shared" si="62"/>
        <v>8.5000000000000071</v>
      </c>
      <c r="S279" s="4">
        <v>17.31000166967825</v>
      </c>
      <c r="T279" s="4">
        <v>17.310001669678236</v>
      </c>
    </row>
    <row r="280" spans="1:20">
      <c r="A280" s="8">
        <v>27.8</v>
      </c>
      <c r="B280" s="4">
        <v>40.46</v>
      </c>
      <c r="C280" s="4">
        <f t="shared" si="71"/>
        <v>76.661052631578798</v>
      </c>
      <c r="D280" s="4">
        <v>140</v>
      </c>
      <c r="E280" s="4">
        <v>140</v>
      </c>
      <c r="F280" s="4">
        <f t="shared" si="63"/>
        <v>140</v>
      </c>
      <c r="G280" s="4">
        <v>140</v>
      </c>
      <c r="H280" s="4">
        <v>140</v>
      </c>
      <c r="I280" s="4">
        <f t="shared" si="64"/>
        <v>140</v>
      </c>
      <c r="J280" s="4">
        <f t="shared" si="72"/>
        <v>33.974499999999978</v>
      </c>
      <c r="K280" s="4">
        <f t="shared" si="65"/>
        <v>36.414003551861029</v>
      </c>
      <c r="L280" s="4">
        <f t="shared" si="66"/>
        <v>36.414003551861029</v>
      </c>
      <c r="M280" s="4">
        <f t="shared" si="67"/>
        <v>10.647368421052663</v>
      </c>
      <c r="N280" s="4">
        <f t="shared" si="68"/>
        <v>117.12105263157926</v>
      </c>
      <c r="O280" s="4">
        <f t="shared" si="69"/>
        <v>36.414003551861029</v>
      </c>
      <c r="P280" s="4">
        <v>36.414003551861029</v>
      </c>
      <c r="Q280" s="4">
        <f t="shared" si="70"/>
        <v>8.5147058823529473</v>
      </c>
      <c r="R280" s="4">
        <f t="shared" si="62"/>
        <v>8.5147058823529473</v>
      </c>
      <c r="S280" s="4">
        <v>17.340001691362378</v>
      </c>
      <c r="T280" s="4">
        <v>17.340001691362364</v>
      </c>
    </row>
    <row r="281" spans="1:20">
      <c r="A281" s="8">
        <v>27.9</v>
      </c>
      <c r="B281" s="4">
        <v>40.53</v>
      </c>
      <c r="C281" s="4">
        <f t="shared" si="71"/>
        <v>76.793684210526166</v>
      </c>
      <c r="D281" s="4">
        <v>140</v>
      </c>
      <c r="E281" s="4">
        <v>140</v>
      </c>
      <c r="F281" s="4">
        <f t="shared" si="63"/>
        <v>140</v>
      </c>
      <c r="G281" s="4">
        <v>140</v>
      </c>
      <c r="H281" s="4">
        <v>140</v>
      </c>
      <c r="I281" s="4">
        <f t="shared" si="64"/>
        <v>140</v>
      </c>
      <c r="J281" s="4">
        <f t="shared" si="72"/>
        <v>33.974499999999978</v>
      </c>
      <c r="K281" s="4">
        <f t="shared" si="65"/>
        <v>36.477003597397704</v>
      </c>
      <c r="L281" s="4">
        <f t="shared" si="66"/>
        <v>36.477003597397704</v>
      </c>
      <c r="M281" s="4">
        <f t="shared" si="67"/>
        <v>10.665789473684242</v>
      </c>
      <c r="N281" s="4">
        <f t="shared" si="68"/>
        <v>117.32368421052662</v>
      </c>
      <c r="O281" s="4">
        <f t="shared" si="69"/>
        <v>36.477003597397704</v>
      </c>
      <c r="P281" s="4">
        <v>36.477003597397704</v>
      </c>
      <c r="Q281" s="4">
        <f t="shared" si="70"/>
        <v>8.5294117647058894</v>
      </c>
      <c r="R281" s="4">
        <f t="shared" si="62"/>
        <v>8.5294117647058894</v>
      </c>
      <c r="S281" s="4">
        <v>17.370001713046509</v>
      </c>
      <c r="T281" s="4">
        <v>17.370001713046495</v>
      </c>
    </row>
    <row r="282" spans="1:20">
      <c r="A282" s="8">
        <v>28</v>
      </c>
      <c r="B282" s="4">
        <v>40.6</v>
      </c>
      <c r="C282" s="4">
        <f t="shared" si="71"/>
        <v>76.926315789473534</v>
      </c>
      <c r="D282" s="4">
        <v>140</v>
      </c>
      <c r="E282" s="4">
        <v>140</v>
      </c>
      <c r="F282" s="4">
        <f t="shared" si="63"/>
        <v>140</v>
      </c>
      <c r="G282" s="4">
        <v>140</v>
      </c>
      <c r="H282" s="4">
        <v>140</v>
      </c>
      <c r="I282" s="4">
        <f t="shared" si="64"/>
        <v>140</v>
      </c>
      <c r="J282" s="4">
        <f t="shared" si="72"/>
        <v>33.974499999999978</v>
      </c>
      <c r="K282" s="4">
        <f t="shared" si="65"/>
        <v>36.54000364293438</v>
      </c>
      <c r="L282" s="4">
        <f t="shared" si="66"/>
        <v>36.54000364293438</v>
      </c>
      <c r="M282" s="4">
        <f t="shared" si="67"/>
        <v>10.684210526315821</v>
      </c>
      <c r="N282" s="4">
        <f t="shared" si="68"/>
        <v>117.526315789474</v>
      </c>
      <c r="O282" s="4">
        <f t="shared" si="69"/>
        <v>36.54000364293438</v>
      </c>
      <c r="P282" s="4">
        <v>36.54000364293438</v>
      </c>
      <c r="Q282" s="4">
        <f t="shared" si="70"/>
        <v>8.5441176470588314</v>
      </c>
      <c r="R282" s="4">
        <f t="shared" si="62"/>
        <v>8.5441176470588314</v>
      </c>
      <c r="S282" s="4">
        <v>17.40000173473064</v>
      </c>
      <c r="T282" s="4">
        <v>17.400001734730626</v>
      </c>
    </row>
    <row r="283" spans="1:20">
      <c r="A283" s="8">
        <v>28.1</v>
      </c>
      <c r="B283" s="4">
        <v>40.67</v>
      </c>
      <c r="C283" s="4">
        <f t="shared" si="71"/>
        <v>77.058947368420903</v>
      </c>
      <c r="D283" s="4">
        <v>140</v>
      </c>
      <c r="E283" s="4">
        <v>140</v>
      </c>
      <c r="F283" s="4">
        <f t="shared" si="63"/>
        <v>140</v>
      </c>
      <c r="G283" s="4">
        <v>140</v>
      </c>
      <c r="H283" s="4">
        <v>140</v>
      </c>
      <c r="I283" s="4">
        <f t="shared" si="64"/>
        <v>140</v>
      </c>
      <c r="J283" s="4">
        <f t="shared" si="72"/>
        <v>33.974499999999978</v>
      </c>
      <c r="K283" s="4">
        <f t="shared" si="65"/>
        <v>36.603003688471048</v>
      </c>
      <c r="L283" s="4">
        <f t="shared" si="66"/>
        <v>36.603003688471048</v>
      </c>
      <c r="M283" s="4">
        <f t="shared" si="67"/>
        <v>10.7026315789474</v>
      </c>
      <c r="N283" s="4">
        <f t="shared" si="68"/>
        <v>117.72894736842136</v>
      </c>
      <c r="O283" s="4">
        <f t="shared" si="69"/>
        <v>36.603003688471048</v>
      </c>
      <c r="P283" s="4">
        <v>36.603003688471048</v>
      </c>
      <c r="Q283" s="4">
        <f t="shared" si="70"/>
        <v>8.5588235294117716</v>
      </c>
      <c r="R283" s="4">
        <f t="shared" si="62"/>
        <v>8.5588235294117716</v>
      </c>
      <c r="S283" s="4">
        <v>17.430001756414772</v>
      </c>
      <c r="T283" s="4">
        <v>17.430001756414757</v>
      </c>
    </row>
    <row r="284" spans="1:20">
      <c r="A284" s="8">
        <v>28.2</v>
      </c>
      <c r="B284" s="4">
        <v>40.74</v>
      </c>
      <c r="C284" s="4">
        <f t="shared" si="71"/>
        <v>77.191578947368271</v>
      </c>
      <c r="D284" s="4">
        <v>140</v>
      </c>
      <c r="E284" s="4">
        <v>140</v>
      </c>
      <c r="F284" s="4">
        <f t="shared" si="63"/>
        <v>140</v>
      </c>
      <c r="G284" s="4">
        <v>140</v>
      </c>
      <c r="H284" s="4">
        <v>140</v>
      </c>
      <c r="I284" s="4">
        <f t="shared" si="64"/>
        <v>140</v>
      </c>
      <c r="J284" s="4">
        <f t="shared" si="72"/>
        <v>33.974499999999978</v>
      </c>
      <c r="K284" s="4">
        <f t="shared" si="65"/>
        <v>36.666003734007731</v>
      </c>
      <c r="L284" s="4">
        <f t="shared" si="66"/>
        <v>36.666003734007731</v>
      </c>
      <c r="M284" s="4">
        <f t="shared" si="67"/>
        <v>10.72105263157898</v>
      </c>
      <c r="N284" s="4">
        <f t="shared" si="68"/>
        <v>117.93157894736872</v>
      </c>
      <c r="O284" s="4">
        <f t="shared" si="69"/>
        <v>36.666003734007731</v>
      </c>
      <c r="P284" s="4">
        <v>36.666003734007731</v>
      </c>
      <c r="Q284" s="4">
        <f t="shared" si="70"/>
        <v>8.5735294117647136</v>
      </c>
      <c r="R284" s="4">
        <f t="shared" si="62"/>
        <v>8.5735294117647136</v>
      </c>
      <c r="S284" s="4">
        <v>17.46000177809891</v>
      </c>
      <c r="T284" s="4">
        <v>17.460001778098896</v>
      </c>
    </row>
    <row r="285" spans="1:20">
      <c r="A285" s="8">
        <v>28.3</v>
      </c>
      <c r="B285" s="4">
        <v>40.81</v>
      </c>
      <c r="C285" s="4">
        <f t="shared" si="71"/>
        <v>77.324210526315639</v>
      </c>
      <c r="D285" s="4">
        <v>140</v>
      </c>
      <c r="E285" s="4">
        <v>140</v>
      </c>
      <c r="F285" s="4">
        <f t="shared" si="63"/>
        <v>140</v>
      </c>
      <c r="G285" s="4">
        <v>140</v>
      </c>
      <c r="H285" s="4">
        <v>140</v>
      </c>
      <c r="I285" s="4">
        <f t="shared" si="64"/>
        <v>140</v>
      </c>
      <c r="J285" s="4">
        <f t="shared" si="72"/>
        <v>33.974499999999978</v>
      </c>
      <c r="K285" s="4">
        <f t="shared" si="65"/>
        <v>36.729003779544392</v>
      </c>
      <c r="L285" s="4">
        <f t="shared" si="66"/>
        <v>36.729003779544392</v>
      </c>
      <c r="M285" s="4">
        <f t="shared" si="67"/>
        <v>10.739473684210559</v>
      </c>
      <c r="N285" s="4">
        <f t="shared" si="68"/>
        <v>118.1342105263161</v>
      </c>
      <c r="O285" s="4">
        <f t="shared" si="69"/>
        <v>36.729003779544392</v>
      </c>
      <c r="P285" s="4">
        <v>36.729003779544392</v>
      </c>
      <c r="Q285" s="4">
        <f t="shared" si="70"/>
        <v>8.5882352941176556</v>
      </c>
      <c r="R285" s="4">
        <f t="shared" si="62"/>
        <v>8.5882352941176556</v>
      </c>
      <c r="S285" s="4">
        <v>17.490001799783037</v>
      </c>
      <c r="T285" s="4">
        <v>17.490001799783023</v>
      </c>
    </row>
    <row r="286" spans="1:20">
      <c r="A286" s="8">
        <v>28.4</v>
      </c>
      <c r="B286" s="4">
        <v>40.880000000000003</v>
      </c>
      <c r="C286" s="4">
        <f t="shared" si="71"/>
        <v>77.456842105263007</v>
      </c>
      <c r="D286" s="4">
        <v>140</v>
      </c>
      <c r="E286" s="4">
        <v>140</v>
      </c>
      <c r="F286" s="4">
        <f t="shared" si="63"/>
        <v>140</v>
      </c>
      <c r="G286" s="4">
        <v>140</v>
      </c>
      <c r="H286" s="4">
        <v>140</v>
      </c>
      <c r="I286" s="4">
        <f t="shared" si="64"/>
        <v>140</v>
      </c>
      <c r="J286" s="4">
        <f t="shared" si="72"/>
        <v>33.974499999999978</v>
      </c>
      <c r="K286" s="4">
        <f t="shared" si="65"/>
        <v>36.792003825081068</v>
      </c>
      <c r="L286" s="4">
        <f t="shared" si="66"/>
        <v>36.792003825081068</v>
      </c>
      <c r="M286" s="4">
        <f t="shared" si="67"/>
        <v>10.757894736842138</v>
      </c>
      <c r="N286" s="4">
        <f t="shared" si="68"/>
        <v>118.33684210526346</v>
      </c>
      <c r="O286" s="4">
        <f t="shared" si="69"/>
        <v>36.792003825081068</v>
      </c>
      <c r="P286" s="4">
        <v>36.792003825081068</v>
      </c>
      <c r="Q286" s="4">
        <f t="shared" si="70"/>
        <v>8.6029411764705959</v>
      </c>
      <c r="R286" s="4">
        <f t="shared" si="62"/>
        <v>8.6029411764705959</v>
      </c>
      <c r="S286" s="4">
        <v>17.520001821467169</v>
      </c>
      <c r="T286" s="4">
        <v>17.520001821467154</v>
      </c>
    </row>
    <row r="287" spans="1:20">
      <c r="A287" s="8">
        <v>28.5</v>
      </c>
      <c r="B287" s="4">
        <v>40.950000000000003</v>
      </c>
      <c r="C287" s="4">
        <f t="shared" si="71"/>
        <v>77.589473684210375</v>
      </c>
      <c r="D287" s="4">
        <v>140</v>
      </c>
      <c r="E287" s="4">
        <v>140</v>
      </c>
      <c r="F287" s="4">
        <f t="shared" si="63"/>
        <v>140</v>
      </c>
      <c r="G287" s="4">
        <v>140</v>
      </c>
      <c r="H287" s="4">
        <v>140</v>
      </c>
      <c r="I287" s="4">
        <f t="shared" si="64"/>
        <v>140</v>
      </c>
      <c r="J287" s="4">
        <f t="shared" si="72"/>
        <v>33.974499999999978</v>
      </c>
      <c r="K287" s="4">
        <f t="shared" si="65"/>
        <v>36.85500387061775</v>
      </c>
      <c r="L287" s="4">
        <f t="shared" si="66"/>
        <v>36.85500387061775</v>
      </c>
      <c r="M287" s="4">
        <f t="shared" si="67"/>
        <v>10.776315789473717</v>
      </c>
      <c r="N287" s="4">
        <f t="shared" si="68"/>
        <v>118.53947368421082</v>
      </c>
      <c r="O287" s="4">
        <f t="shared" si="69"/>
        <v>36.85500387061775</v>
      </c>
      <c r="P287" s="4">
        <v>36.85500387061775</v>
      </c>
      <c r="Q287" s="4">
        <f t="shared" si="70"/>
        <v>8.6176470588235361</v>
      </c>
      <c r="R287" s="4">
        <f t="shared" si="62"/>
        <v>8.6176470588235361</v>
      </c>
      <c r="S287" s="4">
        <v>17.5500018431513</v>
      </c>
      <c r="T287" s="4">
        <v>17.550001843151286</v>
      </c>
    </row>
    <row r="288" spans="1:20">
      <c r="A288" s="8">
        <v>28.6</v>
      </c>
      <c r="B288" s="4">
        <v>41.02</v>
      </c>
      <c r="C288" s="4">
        <f t="shared" si="71"/>
        <v>77.722105263157744</v>
      </c>
      <c r="D288" s="4">
        <v>140</v>
      </c>
      <c r="E288" s="4">
        <v>140</v>
      </c>
      <c r="F288" s="4">
        <f t="shared" si="63"/>
        <v>140</v>
      </c>
      <c r="G288" s="4">
        <v>140</v>
      </c>
      <c r="H288" s="4">
        <v>140</v>
      </c>
      <c r="I288" s="4">
        <f t="shared" si="64"/>
        <v>140</v>
      </c>
      <c r="J288" s="4">
        <f t="shared" si="72"/>
        <v>33.974499999999978</v>
      </c>
      <c r="K288" s="4">
        <f t="shared" si="65"/>
        <v>36.91800391615444</v>
      </c>
      <c r="L288" s="4">
        <f t="shared" si="66"/>
        <v>36.91800391615444</v>
      </c>
      <c r="M288" s="4">
        <f t="shared" si="67"/>
        <v>10.794736842105296</v>
      </c>
      <c r="N288" s="4">
        <f t="shared" si="68"/>
        <v>118.74210526315818</v>
      </c>
      <c r="O288" s="4">
        <f t="shared" si="69"/>
        <v>36.91800391615444</v>
      </c>
      <c r="P288" s="4">
        <v>36.91800391615444</v>
      </c>
      <c r="Q288" s="4">
        <f t="shared" si="70"/>
        <v>8.6323529411764781</v>
      </c>
      <c r="R288" s="4">
        <f t="shared" si="62"/>
        <v>8.6323529411764781</v>
      </c>
      <c r="S288" s="4">
        <v>17.580001864835438</v>
      </c>
      <c r="T288" s="4">
        <v>17.580001864835424</v>
      </c>
    </row>
    <row r="289" spans="1:20">
      <c r="A289" s="8">
        <v>28.7</v>
      </c>
      <c r="B289" s="4">
        <v>41.09</v>
      </c>
      <c r="C289" s="4">
        <f t="shared" si="71"/>
        <v>77.854736842105112</v>
      </c>
      <c r="D289" s="4">
        <v>140</v>
      </c>
      <c r="E289" s="4">
        <v>140</v>
      </c>
      <c r="F289" s="4">
        <f t="shared" si="63"/>
        <v>140</v>
      </c>
      <c r="G289" s="4">
        <v>140</v>
      </c>
      <c r="H289" s="4">
        <v>140</v>
      </c>
      <c r="I289" s="4">
        <f t="shared" si="64"/>
        <v>140</v>
      </c>
      <c r="J289" s="4">
        <f t="shared" si="72"/>
        <v>33.974499999999978</v>
      </c>
      <c r="K289" s="4">
        <f t="shared" si="65"/>
        <v>36.981003961691123</v>
      </c>
      <c r="L289" s="4">
        <f t="shared" si="66"/>
        <v>36.981003961691123</v>
      </c>
      <c r="M289" s="4">
        <f t="shared" si="67"/>
        <v>10.813157894736875</v>
      </c>
      <c r="N289" s="4">
        <f t="shared" si="68"/>
        <v>118.94473684210554</v>
      </c>
      <c r="O289" s="4">
        <f t="shared" si="69"/>
        <v>36.981003961691123</v>
      </c>
      <c r="P289" s="4">
        <v>36.981003961691123</v>
      </c>
      <c r="Q289" s="4">
        <f t="shared" si="70"/>
        <v>8.6470588235294183</v>
      </c>
      <c r="R289" s="4">
        <f t="shared" si="62"/>
        <v>8.6470588235294183</v>
      </c>
      <c r="S289" s="4">
        <v>17.610001886519569</v>
      </c>
      <c r="T289" s="4">
        <v>17.610001886519555</v>
      </c>
    </row>
    <row r="290" spans="1:20">
      <c r="A290" s="8">
        <v>28.8</v>
      </c>
      <c r="B290" s="4">
        <v>41.16</v>
      </c>
      <c r="C290" s="4">
        <f t="shared" si="71"/>
        <v>77.987368421052466</v>
      </c>
      <c r="D290" s="4">
        <v>140</v>
      </c>
      <c r="E290" s="4">
        <v>140</v>
      </c>
      <c r="F290" s="4">
        <f t="shared" si="63"/>
        <v>140</v>
      </c>
      <c r="G290" s="4">
        <v>140</v>
      </c>
      <c r="H290" s="4">
        <v>140</v>
      </c>
      <c r="I290" s="4">
        <f t="shared" si="64"/>
        <v>140</v>
      </c>
      <c r="J290" s="4">
        <f t="shared" si="72"/>
        <v>33.974499999999978</v>
      </c>
      <c r="K290" s="4">
        <f t="shared" si="65"/>
        <v>37.044004007227812</v>
      </c>
      <c r="L290" s="4">
        <f t="shared" si="66"/>
        <v>37.044004007227812</v>
      </c>
      <c r="M290" s="4">
        <f t="shared" si="67"/>
        <v>10.831578947368453</v>
      </c>
      <c r="N290" s="4">
        <f t="shared" si="68"/>
        <v>119.14736842105289</v>
      </c>
      <c r="O290" s="4">
        <f t="shared" si="69"/>
        <v>37.044004007227812</v>
      </c>
      <c r="P290" s="4">
        <v>37.044004007227812</v>
      </c>
      <c r="Q290" s="4">
        <f t="shared" si="70"/>
        <v>8.6617647058823586</v>
      </c>
      <c r="R290" s="4">
        <f t="shared" si="62"/>
        <v>8.6617647058823586</v>
      </c>
      <c r="S290" s="4">
        <v>17.640001908203708</v>
      </c>
      <c r="T290" s="4">
        <v>17.640001908203693</v>
      </c>
    </row>
    <row r="291" spans="1:20">
      <c r="A291" s="8">
        <v>28.9</v>
      </c>
      <c r="B291" s="4">
        <v>41.23</v>
      </c>
      <c r="C291" s="4">
        <f t="shared" si="71"/>
        <v>78.119999999999834</v>
      </c>
      <c r="D291" s="4">
        <v>140</v>
      </c>
      <c r="E291" s="4">
        <v>140</v>
      </c>
      <c r="F291" s="4">
        <f t="shared" si="63"/>
        <v>140</v>
      </c>
      <c r="G291" s="4">
        <v>140</v>
      </c>
      <c r="H291" s="4">
        <v>140</v>
      </c>
      <c r="I291" s="4">
        <f t="shared" si="64"/>
        <v>140</v>
      </c>
      <c r="J291" s="4">
        <f t="shared" si="72"/>
        <v>33.974499999999978</v>
      </c>
      <c r="K291" s="4">
        <f t="shared" si="65"/>
        <v>37.107004052764488</v>
      </c>
      <c r="L291" s="4">
        <f t="shared" si="66"/>
        <v>37.107004052764488</v>
      </c>
      <c r="M291" s="4">
        <f t="shared" si="67"/>
        <v>10.850000000000032</v>
      </c>
      <c r="N291" s="4">
        <f t="shared" si="68"/>
        <v>119.35000000000025</v>
      </c>
      <c r="O291" s="4">
        <f t="shared" si="69"/>
        <v>37.107004052764488</v>
      </c>
      <c r="P291" s="4">
        <v>37.107004052764488</v>
      </c>
      <c r="Q291" s="4">
        <f t="shared" si="70"/>
        <v>8.6764705882353006</v>
      </c>
      <c r="R291" s="4">
        <f t="shared" si="62"/>
        <v>8.6764705882353006</v>
      </c>
      <c r="S291" s="4">
        <v>17.670001929887839</v>
      </c>
      <c r="T291" s="4">
        <v>17.670001929887825</v>
      </c>
    </row>
    <row r="292" spans="1:20">
      <c r="A292" s="8">
        <v>29</v>
      </c>
      <c r="B292" s="4">
        <v>41.3</v>
      </c>
      <c r="C292" s="4">
        <f t="shared" si="71"/>
        <v>78.252631578947202</v>
      </c>
      <c r="D292" s="4">
        <v>140</v>
      </c>
      <c r="E292" s="4">
        <v>140</v>
      </c>
      <c r="F292" s="4">
        <f t="shared" si="63"/>
        <v>140</v>
      </c>
      <c r="G292" s="4">
        <v>140</v>
      </c>
      <c r="H292" s="4">
        <v>140</v>
      </c>
      <c r="I292" s="4">
        <f t="shared" si="64"/>
        <v>140</v>
      </c>
      <c r="J292" s="4">
        <f t="shared" si="72"/>
        <v>33.974499999999978</v>
      </c>
      <c r="K292" s="4">
        <f t="shared" si="65"/>
        <v>37.170004098301163</v>
      </c>
      <c r="L292" s="4">
        <f t="shared" si="66"/>
        <v>37.170004098301163</v>
      </c>
      <c r="M292" s="4">
        <f t="shared" si="67"/>
        <v>10.868421052631611</v>
      </c>
      <c r="N292" s="4">
        <f t="shared" si="68"/>
        <v>119.55263157894761</v>
      </c>
      <c r="O292" s="4">
        <f t="shared" si="69"/>
        <v>37.170004098301163</v>
      </c>
      <c r="P292" s="4">
        <v>37.170004098301163</v>
      </c>
      <c r="Q292" s="4">
        <f t="shared" si="70"/>
        <v>8.6911764705882426</v>
      </c>
      <c r="R292" s="4">
        <f t="shared" si="62"/>
        <v>8.6911764705882426</v>
      </c>
      <c r="S292" s="4">
        <v>17.700001951571966</v>
      </c>
      <c r="T292" s="4">
        <v>17.700001951571952</v>
      </c>
    </row>
    <row r="293" spans="1:20">
      <c r="A293" s="8">
        <v>29.1</v>
      </c>
      <c r="B293" s="4">
        <v>41.37</v>
      </c>
      <c r="C293" s="4">
        <f t="shared" si="71"/>
        <v>78.38526315789457</v>
      </c>
      <c r="D293" s="4">
        <v>140</v>
      </c>
      <c r="E293" s="4">
        <v>140</v>
      </c>
      <c r="F293" s="4">
        <f t="shared" si="63"/>
        <v>140</v>
      </c>
      <c r="G293" s="4">
        <v>140</v>
      </c>
      <c r="H293" s="4">
        <v>140</v>
      </c>
      <c r="I293" s="4">
        <f t="shared" si="64"/>
        <v>140</v>
      </c>
      <c r="J293" s="4">
        <f t="shared" si="72"/>
        <v>33.974499999999978</v>
      </c>
      <c r="K293" s="4">
        <f t="shared" si="65"/>
        <v>37.233004143837853</v>
      </c>
      <c r="L293" s="4">
        <f t="shared" si="66"/>
        <v>37.233004143837853</v>
      </c>
      <c r="M293" s="4">
        <f t="shared" si="67"/>
        <v>10.88684210526319</v>
      </c>
      <c r="N293" s="4">
        <f t="shared" si="68"/>
        <v>119.75526315789497</v>
      </c>
      <c r="O293" s="4">
        <f t="shared" si="69"/>
        <v>37.233004143837853</v>
      </c>
      <c r="P293" s="4">
        <v>37.233004143837853</v>
      </c>
      <c r="Q293" s="4">
        <f t="shared" si="70"/>
        <v>8.7058823529411828</v>
      </c>
      <c r="R293" s="4">
        <f t="shared" si="62"/>
        <v>8.7058823529411828</v>
      </c>
      <c r="S293" s="4">
        <v>17.730001973256101</v>
      </c>
      <c r="T293" s="4">
        <v>17.730001973256087</v>
      </c>
    </row>
    <row r="294" spans="1:20">
      <c r="A294" s="8">
        <v>29.2</v>
      </c>
      <c r="B294" s="4">
        <v>41.44</v>
      </c>
      <c r="C294" s="4">
        <f t="shared" si="71"/>
        <v>78.517894736841939</v>
      </c>
      <c r="D294" s="4">
        <v>140</v>
      </c>
      <c r="E294" s="4">
        <v>140</v>
      </c>
      <c r="F294" s="4">
        <f t="shared" si="63"/>
        <v>140</v>
      </c>
      <c r="G294" s="4">
        <v>140</v>
      </c>
      <c r="H294" s="4">
        <v>140</v>
      </c>
      <c r="I294" s="4">
        <f t="shared" si="64"/>
        <v>140</v>
      </c>
      <c r="J294" s="4">
        <f t="shared" si="72"/>
        <v>33.974499999999978</v>
      </c>
      <c r="K294" s="4">
        <f t="shared" si="65"/>
        <v>37.296004189374528</v>
      </c>
      <c r="L294" s="4">
        <f t="shared" si="66"/>
        <v>37.296004189374528</v>
      </c>
      <c r="M294" s="4">
        <f t="shared" si="67"/>
        <v>10.905263157894769</v>
      </c>
      <c r="N294" s="4">
        <f t="shared" si="68"/>
        <v>119.95789473684233</v>
      </c>
      <c r="O294" s="4">
        <f t="shared" si="69"/>
        <v>37.296004189374528</v>
      </c>
      <c r="P294" s="4">
        <v>37.296004189374528</v>
      </c>
      <c r="Q294" s="4">
        <f t="shared" si="70"/>
        <v>8.7205882352941249</v>
      </c>
      <c r="R294" s="4">
        <f t="shared" si="62"/>
        <v>8.7205882352941249</v>
      </c>
      <c r="S294" s="4">
        <v>17.760001994940232</v>
      </c>
      <c r="T294" s="4">
        <v>17.760001994940218</v>
      </c>
    </row>
    <row r="295" spans="1:20">
      <c r="A295" s="8">
        <v>29.3</v>
      </c>
      <c r="B295" s="4">
        <v>41.51</v>
      </c>
      <c r="C295" s="4">
        <f t="shared" si="71"/>
        <v>78.650526315789307</v>
      </c>
      <c r="D295" s="4">
        <v>140</v>
      </c>
      <c r="E295" s="4">
        <v>140</v>
      </c>
      <c r="F295" s="4">
        <f t="shared" si="63"/>
        <v>140</v>
      </c>
      <c r="G295" s="4">
        <v>140</v>
      </c>
      <c r="H295" s="4">
        <v>140</v>
      </c>
      <c r="I295" s="4">
        <f t="shared" si="64"/>
        <v>140</v>
      </c>
      <c r="J295" s="4">
        <f t="shared" si="72"/>
        <v>33.974499999999978</v>
      </c>
      <c r="K295" s="4">
        <f t="shared" si="65"/>
        <v>37.359004234911197</v>
      </c>
      <c r="L295" s="4">
        <f t="shared" si="66"/>
        <v>37.359004234911197</v>
      </c>
      <c r="M295" s="4">
        <f t="shared" si="67"/>
        <v>10.923684210526348</v>
      </c>
      <c r="N295" s="4">
        <f t="shared" si="68"/>
        <v>120.1605263157897</v>
      </c>
      <c r="O295" s="4">
        <f t="shared" si="69"/>
        <v>37.359004234911197</v>
      </c>
      <c r="P295" s="4">
        <v>37.359004234911197</v>
      </c>
      <c r="Q295" s="4">
        <f t="shared" si="70"/>
        <v>8.7352941176470651</v>
      </c>
      <c r="R295" s="4">
        <f t="shared" si="62"/>
        <v>8.7352941176470651</v>
      </c>
      <c r="S295" s="4">
        <v>17.790002016624356</v>
      </c>
      <c r="T295" s="4">
        <v>17.790002016624342</v>
      </c>
    </row>
    <row r="296" spans="1:20">
      <c r="A296" s="8">
        <v>29.4</v>
      </c>
      <c r="B296" s="4">
        <v>41.58</v>
      </c>
      <c r="C296" s="4">
        <f t="shared" si="71"/>
        <v>78.783157894736675</v>
      </c>
      <c r="D296" s="4">
        <v>140</v>
      </c>
      <c r="E296" s="4">
        <v>140</v>
      </c>
      <c r="F296" s="4">
        <f t="shared" si="63"/>
        <v>140</v>
      </c>
      <c r="G296" s="4">
        <v>140</v>
      </c>
      <c r="H296" s="4">
        <v>140</v>
      </c>
      <c r="I296" s="4">
        <f t="shared" si="64"/>
        <v>140</v>
      </c>
      <c r="J296" s="4">
        <f t="shared" si="72"/>
        <v>33.974499999999978</v>
      </c>
      <c r="K296" s="4">
        <f t="shared" si="65"/>
        <v>37.422004280447879</v>
      </c>
      <c r="L296" s="4">
        <f t="shared" si="66"/>
        <v>37.422004280447879</v>
      </c>
      <c r="M296" s="4">
        <f t="shared" si="67"/>
        <v>10.942105263157927</v>
      </c>
      <c r="N296" s="4">
        <f t="shared" si="68"/>
        <v>120.36315789473706</v>
      </c>
      <c r="O296" s="4">
        <f t="shared" si="69"/>
        <v>37.422004280447879</v>
      </c>
      <c r="P296" s="4">
        <v>37.422004280447879</v>
      </c>
      <c r="Q296" s="4">
        <f t="shared" si="70"/>
        <v>8.7500000000000053</v>
      </c>
      <c r="R296" s="4">
        <f t="shared" si="62"/>
        <v>8.7500000000000053</v>
      </c>
      <c r="S296" s="4">
        <v>17.820002038308491</v>
      </c>
      <c r="T296" s="4">
        <v>17.820002038308477</v>
      </c>
    </row>
    <row r="297" spans="1:20">
      <c r="A297" s="8">
        <v>29.5</v>
      </c>
      <c r="B297" s="4">
        <v>41.65</v>
      </c>
      <c r="C297" s="4">
        <f t="shared" si="71"/>
        <v>78.915789473684043</v>
      </c>
      <c r="D297" s="4">
        <v>140</v>
      </c>
      <c r="E297" s="4">
        <v>140</v>
      </c>
      <c r="F297" s="4">
        <f t="shared" si="63"/>
        <v>140</v>
      </c>
      <c r="G297" s="4">
        <v>140</v>
      </c>
      <c r="H297" s="4">
        <v>140</v>
      </c>
      <c r="I297" s="4">
        <f t="shared" si="64"/>
        <v>140</v>
      </c>
      <c r="J297" s="4">
        <f t="shared" si="72"/>
        <v>33.974499999999978</v>
      </c>
      <c r="K297" s="4">
        <f t="shared" si="65"/>
        <v>37.485004325984562</v>
      </c>
      <c r="L297" s="4">
        <f t="shared" si="66"/>
        <v>37.485004325984562</v>
      </c>
      <c r="M297" s="4">
        <f t="shared" si="67"/>
        <v>10.960526315789506</v>
      </c>
      <c r="N297" s="4">
        <f t="shared" si="68"/>
        <v>120.56578947368442</v>
      </c>
      <c r="O297" s="4">
        <f t="shared" si="69"/>
        <v>37.485004325984562</v>
      </c>
      <c r="P297" s="4">
        <v>37.485004325984562</v>
      </c>
      <c r="Q297" s="4">
        <f t="shared" si="70"/>
        <v>8.7647058823529456</v>
      </c>
      <c r="R297" s="4">
        <f t="shared" si="62"/>
        <v>8.7647058823529456</v>
      </c>
      <c r="S297" s="4">
        <v>17.850002059992626</v>
      </c>
      <c r="T297" s="4">
        <v>17.850002059992612</v>
      </c>
    </row>
    <row r="298" spans="1:20">
      <c r="A298" s="8">
        <v>29.6</v>
      </c>
      <c r="B298" s="4">
        <v>41.72</v>
      </c>
      <c r="C298" s="4">
        <f t="shared" si="71"/>
        <v>79.048421052631411</v>
      </c>
      <c r="D298" s="4">
        <v>140</v>
      </c>
      <c r="E298" s="4">
        <v>140</v>
      </c>
      <c r="F298" s="4">
        <f t="shared" si="63"/>
        <v>140</v>
      </c>
      <c r="G298" s="4">
        <v>140</v>
      </c>
      <c r="H298" s="4">
        <v>140</v>
      </c>
      <c r="I298" s="4">
        <f t="shared" si="64"/>
        <v>140</v>
      </c>
      <c r="J298" s="4">
        <f t="shared" si="72"/>
        <v>33.974499999999978</v>
      </c>
      <c r="K298" s="4">
        <f t="shared" si="65"/>
        <v>37.548004371521245</v>
      </c>
      <c r="L298" s="4">
        <f t="shared" si="66"/>
        <v>37.548004371521245</v>
      </c>
      <c r="M298" s="4">
        <f t="shared" si="67"/>
        <v>10.978947368421085</v>
      </c>
      <c r="N298" s="4">
        <f t="shared" si="68"/>
        <v>120.76842105263178</v>
      </c>
      <c r="O298" s="4">
        <f t="shared" si="69"/>
        <v>37.548004371521245</v>
      </c>
      <c r="P298" s="4">
        <v>37.548004371521245</v>
      </c>
      <c r="Q298" s="4">
        <f t="shared" si="70"/>
        <v>8.7794117647058858</v>
      </c>
      <c r="R298" s="4">
        <f t="shared" si="62"/>
        <v>8.7794117647058858</v>
      </c>
      <c r="S298" s="4">
        <v>17.880002081676757</v>
      </c>
      <c r="T298" s="4">
        <v>17.880002081676743</v>
      </c>
    </row>
    <row r="299" spans="1:20">
      <c r="A299" s="8">
        <v>29.7</v>
      </c>
      <c r="B299" s="4">
        <v>41.79</v>
      </c>
      <c r="C299" s="4">
        <f t="shared" si="71"/>
        <v>79.18105263157878</v>
      </c>
      <c r="D299" s="4">
        <v>140</v>
      </c>
      <c r="E299" s="4">
        <v>140</v>
      </c>
      <c r="F299" s="4">
        <f t="shared" si="63"/>
        <v>140</v>
      </c>
      <c r="G299" s="4">
        <v>140</v>
      </c>
      <c r="H299" s="4">
        <v>140</v>
      </c>
      <c r="I299" s="4">
        <f t="shared" si="64"/>
        <v>140</v>
      </c>
      <c r="J299" s="4">
        <f t="shared" si="72"/>
        <v>33.974499999999978</v>
      </c>
      <c r="K299" s="4">
        <f t="shared" si="65"/>
        <v>37.611004417057927</v>
      </c>
      <c r="L299" s="4">
        <f t="shared" si="66"/>
        <v>37.611004417057927</v>
      </c>
      <c r="M299" s="4">
        <f t="shared" si="67"/>
        <v>10.997368421052665</v>
      </c>
      <c r="N299" s="4">
        <f t="shared" si="68"/>
        <v>120.97105263157914</v>
      </c>
      <c r="O299" s="4">
        <f t="shared" si="69"/>
        <v>37.611004417057927</v>
      </c>
      <c r="P299" s="4">
        <v>37.611004417057927</v>
      </c>
      <c r="Q299" s="4">
        <f t="shared" si="70"/>
        <v>8.794117647058826</v>
      </c>
      <c r="R299" s="4">
        <f t="shared" si="62"/>
        <v>8.794117647058826</v>
      </c>
      <c r="S299" s="4">
        <v>17.910002103360895</v>
      </c>
      <c r="T299" s="4">
        <v>17.910002103360881</v>
      </c>
    </row>
    <row r="300" spans="1:20">
      <c r="A300" s="8">
        <v>29.8</v>
      </c>
      <c r="B300" s="4">
        <v>41.86</v>
      </c>
      <c r="C300" s="4">
        <f t="shared" si="71"/>
        <v>79.313684210526148</v>
      </c>
      <c r="D300" s="4">
        <v>140</v>
      </c>
      <c r="E300" s="4">
        <v>140</v>
      </c>
      <c r="F300" s="4">
        <f t="shared" si="63"/>
        <v>140</v>
      </c>
      <c r="G300" s="4">
        <v>140</v>
      </c>
      <c r="H300" s="4">
        <v>140</v>
      </c>
      <c r="I300" s="4">
        <f t="shared" si="64"/>
        <v>140</v>
      </c>
      <c r="J300" s="4">
        <f t="shared" si="72"/>
        <v>33.974499999999978</v>
      </c>
      <c r="K300" s="4">
        <f t="shared" si="65"/>
        <v>37.674004462594596</v>
      </c>
      <c r="L300" s="4">
        <f t="shared" si="66"/>
        <v>37.674004462594596</v>
      </c>
      <c r="M300" s="4">
        <f t="shared" si="67"/>
        <v>11.015789473684244</v>
      </c>
      <c r="N300" s="4">
        <f t="shared" si="68"/>
        <v>121.1736842105265</v>
      </c>
      <c r="O300" s="4">
        <f t="shared" si="69"/>
        <v>37.674004462594596</v>
      </c>
      <c r="P300" s="4">
        <v>37.674004462594596</v>
      </c>
      <c r="Q300" s="4">
        <f t="shared" si="70"/>
        <v>8.8088235294117663</v>
      </c>
      <c r="R300" s="4">
        <f t="shared" si="62"/>
        <v>8.8088235294117663</v>
      </c>
      <c r="S300" s="4">
        <v>17.940002125045019</v>
      </c>
      <c r="T300" s="4">
        <v>17.940002125045005</v>
      </c>
    </row>
    <row r="301" spans="1:20">
      <c r="A301" s="8">
        <v>29.9</v>
      </c>
      <c r="B301" s="4">
        <v>41.93</v>
      </c>
      <c r="C301" s="4">
        <f t="shared" si="71"/>
        <v>79.446315789473516</v>
      </c>
      <c r="D301" s="4">
        <v>140</v>
      </c>
      <c r="E301" s="4">
        <v>140</v>
      </c>
      <c r="F301" s="4">
        <f t="shared" si="63"/>
        <v>140</v>
      </c>
      <c r="G301" s="4">
        <v>140</v>
      </c>
      <c r="H301" s="4">
        <v>140</v>
      </c>
      <c r="I301" s="4">
        <f t="shared" si="64"/>
        <v>140</v>
      </c>
      <c r="J301" s="4">
        <f t="shared" si="72"/>
        <v>33.974499999999978</v>
      </c>
      <c r="K301" s="4">
        <f t="shared" si="65"/>
        <v>37.737004508131285</v>
      </c>
      <c r="L301" s="4">
        <f t="shared" si="66"/>
        <v>37.737004508131285</v>
      </c>
      <c r="M301" s="4">
        <f t="shared" si="67"/>
        <v>11.034210526315823</v>
      </c>
      <c r="N301" s="4">
        <f t="shared" si="68"/>
        <v>121.37631578947386</v>
      </c>
      <c r="O301" s="4">
        <f t="shared" si="69"/>
        <v>37.737004508131285</v>
      </c>
      <c r="P301" s="4">
        <v>37.737004508131285</v>
      </c>
      <c r="Q301" s="4">
        <f t="shared" si="70"/>
        <v>7.9831932773109262</v>
      </c>
      <c r="R301" s="4">
        <f t="shared" si="62"/>
        <v>7.9831932773109262</v>
      </c>
      <c r="S301" s="4">
        <v>17.970002146729158</v>
      </c>
      <c r="T301" s="4">
        <v>17.970002146729144</v>
      </c>
    </row>
    <row r="302" spans="1:20">
      <c r="A302" s="8">
        <v>30</v>
      </c>
      <c r="B302" s="4">
        <f>42/42*FC!B4</f>
        <v>38</v>
      </c>
      <c r="C302" s="4">
        <f t="shared" si="71"/>
        <v>71.999999999999844</v>
      </c>
      <c r="D302" s="4">
        <v>140</v>
      </c>
      <c r="E302" s="4">
        <v>140</v>
      </c>
      <c r="F302" s="4">
        <f t="shared" si="63"/>
        <v>140</v>
      </c>
      <c r="G302" s="4">
        <v>140</v>
      </c>
      <c r="H302" s="4">
        <v>140</v>
      </c>
      <c r="I302" s="4">
        <f t="shared" si="64"/>
        <v>140</v>
      </c>
      <c r="J302" s="4">
        <f t="shared" si="72"/>
        <v>33.974499999999978</v>
      </c>
      <c r="K302" s="4">
        <f t="shared" si="65"/>
        <v>37.799999999999883</v>
      </c>
      <c r="L302" s="4">
        <f t="shared" si="66"/>
        <v>37.799999999999883</v>
      </c>
      <c r="M302" s="4">
        <f t="shared" si="67"/>
        <v>10.00000000000003</v>
      </c>
      <c r="N302" s="4">
        <f t="shared" si="68"/>
        <v>110.00000000000016</v>
      </c>
      <c r="O302" s="4">
        <f t="shared" si="69"/>
        <v>37.799999999999883</v>
      </c>
      <c r="P302" s="4">
        <v>37.799999999999883</v>
      </c>
      <c r="Q302" s="4">
        <f t="shared" si="70"/>
        <v>8.8382352941176485</v>
      </c>
      <c r="R302" s="4">
        <f t="shared" si="62"/>
        <v>8.8382352941176485</v>
      </c>
      <c r="S302" s="4">
        <v>17.999999999999922</v>
      </c>
      <c r="T302" s="4">
        <v>17.999999999999908</v>
      </c>
    </row>
    <row r="303" spans="1:20">
      <c r="A303" s="8">
        <v>30.1</v>
      </c>
      <c r="B303" s="4">
        <v>42.07</v>
      </c>
      <c r="C303" s="4">
        <f t="shared" si="71"/>
        <v>79.711578947368253</v>
      </c>
      <c r="D303" s="4">
        <v>140</v>
      </c>
      <c r="E303" s="4">
        <v>140</v>
      </c>
      <c r="F303" s="4">
        <f t="shared" si="63"/>
        <v>140</v>
      </c>
      <c r="G303" s="4">
        <v>140</v>
      </c>
      <c r="H303" s="4">
        <v>140</v>
      </c>
      <c r="I303" s="4">
        <f t="shared" si="64"/>
        <v>140</v>
      </c>
      <c r="J303" s="4">
        <f t="shared" si="72"/>
        <v>33.974499999999978</v>
      </c>
      <c r="K303" s="4">
        <f t="shared" si="65"/>
        <v>37.863000045536566</v>
      </c>
      <c r="L303" s="4">
        <f t="shared" si="66"/>
        <v>37.863000045536566</v>
      </c>
      <c r="M303" s="4">
        <f t="shared" si="67"/>
        <v>11.071052631578981</v>
      </c>
      <c r="N303" s="4">
        <f t="shared" si="68"/>
        <v>121.78157894736859</v>
      </c>
      <c r="O303" s="4">
        <f t="shared" si="69"/>
        <v>37.863000045536566</v>
      </c>
      <c r="P303" s="4">
        <v>37.863000045536566</v>
      </c>
      <c r="Q303" s="4">
        <f t="shared" si="70"/>
        <v>8.8529411764705888</v>
      </c>
      <c r="R303" s="4">
        <f t="shared" si="62"/>
        <v>8.8529411764705888</v>
      </c>
      <c r="S303" s="4">
        <v>18.030000021684057</v>
      </c>
      <c r="T303" s="4">
        <v>18.030000021684042</v>
      </c>
    </row>
    <row r="304" spans="1:20">
      <c r="A304" s="8">
        <v>30.2</v>
      </c>
      <c r="B304" s="4">
        <v>42.14</v>
      </c>
      <c r="C304" s="4">
        <f t="shared" si="71"/>
        <v>79.844210526315621</v>
      </c>
      <c r="D304" s="4">
        <v>140</v>
      </c>
      <c r="E304" s="4">
        <v>140</v>
      </c>
      <c r="F304" s="4">
        <f t="shared" si="63"/>
        <v>140</v>
      </c>
      <c r="G304" s="4">
        <v>140</v>
      </c>
      <c r="H304" s="4">
        <v>140</v>
      </c>
      <c r="I304" s="4">
        <f t="shared" si="64"/>
        <v>140</v>
      </c>
      <c r="J304" s="4">
        <f t="shared" si="72"/>
        <v>33.974499999999978</v>
      </c>
      <c r="K304" s="4">
        <f t="shared" si="65"/>
        <v>37.926000091073263</v>
      </c>
      <c r="L304" s="4">
        <f t="shared" si="66"/>
        <v>37.926000091073263</v>
      </c>
      <c r="M304" s="4">
        <f t="shared" si="67"/>
        <v>11.08947368421056</v>
      </c>
      <c r="N304" s="4">
        <f t="shared" si="68"/>
        <v>121.98421052631595</v>
      </c>
      <c r="O304" s="4">
        <f t="shared" si="69"/>
        <v>37.926000091073263</v>
      </c>
      <c r="P304" s="4">
        <v>37.926000091073263</v>
      </c>
      <c r="Q304" s="4">
        <f t="shared" si="70"/>
        <v>8.867647058823529</v>
      </c>
      <c r="R304" s="4">
        <f t="shared" si="62"/>
        <v>8.867647058823529</v>
      </c>
      <c r="S304" s="4">
        <v>18.060000043368195</v>
      </c>
      <c r="T304" s="4">
        <v>18.060000043368181</v>
      </c>
    </row>
    <row r="305" spans="1:20">
      <c r="A305" s="8">
        <v>30.3</v>
      </c>
      <c r="B305" s="4">
        <v>42.21</v>
      </c>
      <c r="C305" s="4">
        <f t="shared" si="71"/>
        <v>79.976842105262989</v>
      </c>
      <c r="D305" s="4">
        <v>140</v>
      </c>
      <c r="E305" s="4">
        <v>140</v>
      </c>
      <c r="F305" s="4">
        <f t="shared" si="63"/>
        <v>140</v>
      </c>
      <c r="G305" s="4">
        <v>140</v>
      </c>
      <c r="H305" s="4">
        <v>140</v>
      </c>
      <c r="I305" s="4">
        <f t="shared" si="64"/>
        <v>140</v>
      </c>
      <c r="J305" s="4">
        <f t="shared" si="72"/>
        <v>33.974499999999978</v>
      </c>
      <c r="K305" s="4">
        <f t="shared" si="65"/>
        <v>37.98900013660996</v>
      </c>
      <c r="L305" s="4">
        <f t="shared" si="66"/>
        <v>37.98900013660996</v>
      </c>
      <c r="M305" s="4">
        <f t="shared" si="67"/>
        <v>11.107894736842139</v>
      </c>
      <c r="N305" s="4">
        <f t="shared" si="68"/>
        <v>122.18684210526331</v>
      </c>
      <c r="O305" s="4">
        <f t="shared" si="69"/>
        <v>37.98900013660996</v>
      </c>
      <c r="P305" s="4">
        <v>37.98900013660996</v>
      </c>
      <c r="Q305" s="4">
        <f t="shared" si="70"/>
        <v>8.8823529411764692</v>
      </c>
      <c r="R305" s="4">
        <f t="shared" si="62"/>
        <v>8.8823529411764692</v>
      </c>
      <c r="S305" s="4">
        <v>18.090000065052337</v>
      </c>
      <c r="T305" s="4">
        <v>18.090000065052322</v>
      </c>
    </row>
    <row r="306" spans="1:20">
      <c r="A306" s="8">
        <v>30.4</v>
      </c>
      <c r="B306" s="4">
        <v>42.28</v>
      </c>
      <c r="C306" s="4">
        <f t="shared" si="71"/>
        <v>80.109473684210357</v>
      </c>
      <c r="D306" s="4">
        <v>140</v>
      </c>
      <c r="E306" s="4">
        <v>140</v>
      </c>
      <c r="F306" s="4">
        <f t="shared" si="63"/>
        <v>140</v>
      </c>
      <c r="G306" s="4">
        <v>140</v>
      </c>
      <c r="H306" s="4">
        <v>140</v>
      </c>
      <c r="I306" s="4">
        <f t="shared" si="64"/>
        <v>140</v>
      </c>
      <c r="J306" s="4">
        <f t="shared" si="72"/>
        <v>33.974499999999978</v>
      </c>
      <c r="K306" s="4">
        <f t="shared" si="65"/>
        <v>38.052000182146635</v>
      </c>
      <c r="L306" s="4">
        <f t="shared" si="66"/>
        <v>38.052000182146635</v>
      </c>
      <c r="M306" s="4">
        <f t="shared" si="67"/>
        <v>11.126315789473718</v>
      </c>
      <c r="N306" s="4">
        <f t="shared" si="68"/>
        <v>122.38947368421069</v>
      </c>
      <c r="O306" s="4">
        <f t="shared" si="69"/>
        <v>38.052000182146635</v>
      </c>
      <c r="P306" s="4">
        <v>38.052000182146635</v>
      </c>
      <c r="Q306" s="4">
        <f t="shared" si="70"/>
        <v>8.8970588235294112</v>
      </c>
      <c r="R306" s="4">
        <f t="shared" si="62"/>
        <v>8.8970588235294112</v>
      </c>
      <c r="S306" s="4">
        <v>18.120000086736468</v>
      </c>
      <c r="T306" s="4">
        <v>18.120000086736454</v>
      </c>
    </row>
    <row r="307" spans="1:20">
      <c r="A307" s="8">
        <v>30.5</v>
      </c>
      <c r="B307" s="4">
        <v>42.35</v>
      </c>
      <c r="C307" s="4">
        <f t="shared" si="71"/>
        <v>80.242105263157725</v>
      </c>
      <c r="D307" s="4">
        <v>140</v>
      </c>
      <c r="E307" s="4">
        <v>140</v>
      </c>
      <c r="F307" s="4">
        <f t="shared" si="63"/>
        <v>140</v>
      </c>
      <c r="G307" s="4">
        <v>140</v>
      </c>
      <c r="H307" s="4">
        <v>140</v>
      </c>
      <c r="I307" s="4">
        <f t="shared" si="64"/>
        <v>140</v>
      </c>
      <c r="J307" s="4">
        <f t="shared" si="72"/>
        <v>33.974499999999978</v>
      </c>
      <c r="K307" s="4">
        <f t="shared" si="65"/>
        <v>38.115000227683325</v>
      </c>
      <c r="L307" s="4">
        <f t="shared" si="66"/>
        <v>38.115000227683325</v>
      </c>
      <c r="M307" s="4">
        <f t="shared" si="67"/>
        <v>11.144736842105297</v>
      </c>
      <c r="N307" s="4">
        <f t="shared" si="68"/>
        <v>122.59210526315805</v>
      </c>
      <c r="O307" s="4">
        <f t="shared" si="69"/>
        <v>38.115000227683325</v>
      </c>
      <c r="P307" s="4">
        <v>38.115000227683325</v>
      </c>
      <c r="Q307" s="4">
        <f t="shared" si="70"/>
        <v>8.9117647058823515</v>
      </c>
      <c r="R307" s="4">
        <f t="shared" si="62"/>
        <v>8.9117647058823515</v>
      </c>
      <c r="S307" s="4">
        <v>18.150000108420603</v>
      </c>
      <c r="T307" s="4">
        <v>18.150000108420588</v>
      </c>
    </row>
    <row r="308" spans="1:20">
      <c r="A308" s="8">
        <v>30.6</v>
      </c>
      <c r="B308" s="4">
        <v>42.42</v>
      </c>
      <c r="C308" s="4">
        <f t="shared" si="71"/>
        <v>80.374736842105094</v>
      </c>
      <c r="D308" s="4">
        <v>140</v>
      </c>
      <c r="E308" s="4">
        <v>140</v>
      </c>
      <c r="F308" s="4">
        <f t="shared" si="63"/>
        <v>140</v>
      </c>
      <c r="G308" s="4">
        <v>140</v>
      </c>
      <c r="H308" s="4">
        <v>140</v>
      </c>
      <c r="I308" s="4">
        <f t="shared" si="64"/>
        <v>140</v>
      </c>
      <c r="J308" s="4">
        <f t="shared" si="72"/>
        <v>33.974499999999978</v>
      </c>
      <c r="K308" s="4">
        <f t="shared" si="65"/>
        <v>38.17800027322</v>
      </c>
      <c r="L308" s="4">
        <f t="shared" si="66"/>
        <v>38.17800027322</v>
      </c>
      <c r="M308" s="4">
        <f t="shared" si="67"/>
        <v>11.163157894736877</v>
      </c>
      <c r="N308" s="4">
        <f t="shared" si="68"/>
        <v>122.79473684210541</v>
      </c>
      <c r="O308" s="4">
        <f t="shared" si="69"/>
        <v>38.17800027322</v>
      </c>
      <c r="P308" s="4">
        <v>38.17800027322</v>
      </c>
      <c r="Q308" s="4">
        <f t="shared" si="70"/>
        <v>8.9264705882352935</v>
      </c>
      <c r="R308" s="4">
        <f t="shared" si="62"/>
        <v>8.9264705882352935</v>
      </c>
      <c r="S308" s="4">
        <v>18.180000130104734</v>
      </c>
      <c r="T308" s="4">
        <v>18.18000013010472</v>
      </c>
    </row>
    <row r="309" spans="1:20">
      <c r="A309" s="8">
        <v>30.7</v>
      </c>
      <c r="B309" s="4">
        <v>42.49</v>
      </c>
      <c r="C309" s="4">
        <f t="shared" si="71"/>
        <v>80.507368421052462</v>
      </c>
      <c r="D309" s="4">
        <v>140</v>
      </c>
      <c r="E309" s="4">
        <v>140</v>
      </c>
      <c r="F309" s="4">
        <f t="shared" si="63"/>
        <v>140</v>
      </c>
      <c r="G309" s="4">
        <v>140</v>
      </c>
      <c r="H309" s="4">
        <v>140</v>
      </c>
      <c r="I309" s="4">
        <f t="shared" si="64"/>
        <v>140</v>
      </c>
      <c r="J309" s="4">
        <f t="shared" si="72"/>
        <v>33.974499999999978</v>
      </c>
      <c r="K309" s="4">
        <f t="shared" si="65"/>
        <v>38.241000318756676</v>
      </c>
      <c r="L309" s="4">
        <f t="shared" si="66"/>
        <v>38.241000318756676</v>
      </c>
      <c r="M309" s="4">
        <f t="shared" si="67"/>
        <v>11.181578947368456</v>
      </c>
      <c r="N309" s="4">
        <f t="shared" si="68"/>
        <v>122.99736842105278</v>
      </c>
      <c r="O309" s="4">
        <f t="shared" si="69"/>
        <v>38.241000318756676</v>
      </c>
      <c r="P309" s="4">
        <v>38.241000318756676</v>
      </c>
      <c r="Q309" s="4">
        <f t="shared" si="70"/>
        <v>8.9411764705882337</v>
      </c>
      <c r="R309" s="4">
        <f t="shared" si="62"/>
        <v>8.9411764705882337</v>
      </c>
      <c r="S309" s="4">
        <v>18.210000151788865</v>
      </c>
      <c r="T309" s="4">
        <v>18.210000151788851</v>
      </c>
    </row>
    <row r="310" spans="1:20">
      <c r="A310" s="8">
        <v>30.8</v>
      </c>
      <c r="B310" s="4">
        <v>42.56</v>
      </c>
      <c r="C310" s="4">
        <f t="shared" si="71"/>
        <v>80.63999999999983</v>
      </c>
      <c r="D310" s="4">
        <v>140</v>
      </c>
      <c r="E310" s="4">
        <v>140</v>
      </c>
      <c r="F310" s="4">
        <f t="shared" si="63"/>
        <v>140</v>
      </c>
      <c r="G310" s="4">
        <v>140</v>
      </c>
      <c r="H310" s="4">
        <v>140</v>
      </c>
      <c r="I310" s="4">
        <f t="shared" si="64"/>
        <v>140</v>
      </c>
      <c r="J310" s="4">
        <f t="shared" si="72"/>
        <v>33.974499999999978</v>
      </c>
      <c r="K310" s="4">
        <f t="shared" si="65"/>
        <v>38.304000364293366</v>
      </c>
      <c r="L310" s="4">
        <f t="shared" si="66"/>
        <v>38.304000364293366</v>
      </c>
      <c r="M310" s="4">
        <f t="shared" si="67"/>
        <v>11.200000000000035</v>
      </c>
      <c r="N310" s="4">
        <f t="shared" si="68"/>
        <v>123.20000000000014</v>
      </c>
      <c r="O310" s="4">
        <f t="shared" si="69"/>
        <v>38.304000364293366</v>
      </c>
      <c r="P310" s="4">
        <v>38.304000364293366</v>
      </c>
      <c r="Q310" s="4">
        <f t="shared" si="70"/>
        <v>8.9558823529411757</v>
      </c>
      <c r="R310" s="4">
        <f t="shared" si="62"/>
        <v>8.9558823529411757</v>
      </c>
      <c r="S310" s="4">
        <v>18.240000173473003</v>
      </c>
      <c r="T310" s="4">
        <v>18.240000173472989</v>
      </c>
    </row>
    <row r="311" spans="1:20">
      <c r="A311" s="8">
        <v>30.9</v>
      </c>
      <c r="B311" s="4">
        <v>42.63</v>
      </c>
      <c r="C311" s="4">
        <f t="shared" si="71"/>
        <v>80.772631578947198</v>
      </c>
      <c r="D311" s="4">
        <v>140</v>
      </c>
      <c r="E311" s="4">
        <v>140</v>
      </c>
      <c r="F311" s="4">
        <f t="shared" si="63"/>
        <v>140</v>
      </c>
      <c r="G311" s="4">
        <v>140</v>
      </c>
      <c r="H311" s="4">
        <v>140</v>
      </c>
      <c r="I311" s="4">
        <f t="shared" si="64"/>
        <v>140</v>
      </c>
      <c r="J311" s="4">
        <f t="shared" si="72"/>
        <v>33.974499999999978</v>
      </c>
      <c r="K311" s="4">
        <f t="shared" si="65"/>
        <v>38.367000409830041</v>
      </c>
      <c r="L311" s="4">
        <f t="shared" si="66"/>
        <v>38.367000409830041</v>
      </c>
      <c r="M311" s="4">
        <f t="shared" si="67"/>
        <v>11.218421052631614</v>
      </c>
      <c r="N311" s="4">
        <f t="shared" si="68"/>
        <v>123.40263157894752</v>
      </c>
      <c r="O311" s="4">
        <f t="shared" si="69"/>
        <v>38.367000409830041</v>
      </c>
      <c r="P311" s="4">
        <v>38.367000409830041</v>
      </c>
      <c r="Q311" s="4">
        <f t="shared" si="70"/>
        <v>8.9705882352941178</v>
      </c>
      <c r="R311" s="4">
        <f t="shared" si="62"/>
        <v>8.9705882352941178</v>
      </c>
      <c r="S311" s="4">
        <v>18.270000195157134</v>
      </c>
      <c r="T311" s="4">
        <v>18.27000019515712</v>
      </c>
    </row>
    <row r="312" spans="1:20">
      <c r="A312" s="8">
        <v>31</v>
      </c>
      <c r="B312" s="4">
        <v>42.7</v>
      </c>
      <c r="C312" s="4">
        <f t="shared" si="71"/>
        <v>80.905263157894566</v>
      </c>
      <c r="D312" s="4">
        <v>140</v>
      </c>
      <c r="E312" s="4">
        <v>140</v>
      </c>
      <c r="F312" s="4">
        <f t="shared" si="63"/>
        <v>140</v>
      </c>
      <c r="G312" s="4">
        <v>140</v>
      </c>
      <c r="H312" s="4">
        <v>140</v>
      </c>
      <c r="I312" s="4">
        <f t="shared" si="64"/>
        <v>140</v>
      </c>
      <c r="J312" s="4">
        <f t="shared" si="72"/>
        <v>33.974499999999978</v>
      </c>
      <c r="K312" s="4">
        <f t="shared" si="65"/>
        <v>38.430000455366716</v>
      </c>
      <c r="L312" s="4">
        <f t="shared" si="66"/>
        <v>38.430000455366716</v>
      </c>
      <c r="M312" s="4">
        <f t="shared" si="67"/>
        <v>11.236842105263193</v>
      </c>
      <c r="N312" s="4">
        <f t="shared" si="68"/>
        <v>123.60526315789488</v>
      </c>
      <c r="O312" s="4">
        <f t="shared" si="69"/>
        <v>38.430000455366716</v>
      </c>
      <c r="P312" s="4">
        <v>38.430000455366716</v>
      </c>
      <c r="Q312" s="4">
        <f t="shared" si="70"/>
        <v>8.985294117647058</v>
      </c>
      <c r="R312" s="4">
        <f t="shared" si="62"/>
        <v>8.985294117647058</v>
      </c>
      <c r="S312" s="4">
        <v>18.300000216841266</v>
      </c>
      <c r="T312" s="4">
        <v>18.300000216841251</v>
      </c>
    </row>
    <row r="313" spans="1:20">
      <c r="A313" s="8">
        <v>31.1</v>
      </c>
      <c r="B313" s="4">
        <v>42.77</v>
      </c>
      <c r="C313" s="4">
        <f t="shared" si="71"/>
        <v>81.037894736841935</v>
      </c>
      <c r="D313" s="4">
        <v>140</v>
      </c>
      <c r="E313" s="4">
        <v>140</v>
      </c>
      <c r="F313" s="4">
        <f t="shared" si="63"/>
        <v>140</v>
      </c>
      <c r="G313" s="4">
        <v>140</v>
      </c>
      <c r="H313" s="4">
        <v>140</v>
      </c>
      <c r="I313" s="4">
        <f t="shared" si="64"/>
        <v>140</v>
      </c>
      <c r="J313" s="4">
        <f t="shared" si="72"/>
        <v>33.974499999999978</v>
      </c>
      <c r="K313" s="4">
        <f t="shared" si="65"/>
        <v>38.493000500903399</v>
      </c>
      <c r="L313" s="4">
        <f t="shared" si="66"/>
        <v>38.493000500903399</v>
      </c>
      <c r="M313" s="4">
        <f t="shared" si="67"/>
        <v>11.255263157894772</v>
      </c>
      <c r="N313" s="4">
        <f t="shared" si="68"/>
        <v>123.80789473684226</v>
      </c>
      <c r="O313" s="4">
        <f t="shared" si="69"/>
        <v>38.493000500903399</v>
      </c>
      <c r="P313" s="4">
        <v>38.493000500903399</v>
      </c>
      <c r="Q313" s="4">
        <f t="shared" si="70"/>
        <v>9</v>
      </c>
      <c r="R313" s="4">
        <f>R314*B314/B315</f>
        <v>9</v>
      </c>
      <c r="S313" s="4">
        <v>18.3300002385254</v>
      </c>
      <c r="T313" s="4">
        <v>18.330000238525386</v>
      </c>
    </row>
    <row r="314" spans="1:20">
      <c r="A314" s="8">
        <v>31.2</v>
      </c>
      <c r="B314" s="11">
        <v>42.84</v>
      </c>
      <c r="C314" s="4">
        <f t="shared" si="71"/>
        <v>81.170526315789303</v>
      </c>
      <c r="D314" s="4">
        <v>140</v>
      </c>
      <c r="E314" s="4">
        <v>140</v>
      </c>
      <c r="F314" s="4">
        <v>140</v>
      </c>
      <c r="G314" s="4">
        <v>140</v>
      </c>
      <c r="H314" s="4">
        <v>140</v>
      </c>
      <c r="I314" s="4">
        <f t="shared" si="64"/>
        <v>140</v>
      </c>
      <c r="J314" s="4">
        <f t="shared" si="72"/>
        <v>33.974499999999978</v>
      </c>
      <c r="K314" s="4">
        <f t="shared" si="65"/>
        <v>38.556000546440089</v>
      </c>
      <c r="L314" s="4">
        <f t="shared" si="66"/>
        <v>38.556000546440089</v>
      </c>
      <c r="M314" s="4">
        <f t="shared" si="67"/>
        <v>11.273684210526351</v>
      </c>
      <c r="N314" s="4">
        <f t="shared" si="68"/>
        <v>124.01052631578962</v>
      </c>
      <c r="O314" s="4">
        <f t="shared" si="69"/>
        <v>38.556000546440089</v>
      </c>
      <c r="P314" s="4">
        <v>38.556000546440089</v>
      </c>
      <c r="Q314" s="4">
        <f t="shared" si="70"/>
        <v>9</v>
      </c>
      <c r="R314" s="4">
        <v>9</v>
      </c>
      <c r="S314" s="4">
        <v>18.360000260209539</v>
      </c>
      <c r="T314" s="4">
        <v>18.360000260209524</v>
      </c>
    </row>
    <row r="315" spans="1:20">
      <c r="A315" s="8">
        <v>31.3</v>
      </c>
      <c r="B315" s="4">
        <v>42.84</v>
      </c>
      <c r="C315" s="4">
        <f t="shared" si="71"/>
        <v>81.170526315789303</v>
      </c>
      <c r="D315" s="4">
        <v>140</v>
      </c>
      <c r="E315" s="4">
        <v>140</v>
      </c>
      <c r="F315" s="4">
        <f t="shared" si="63"/>
        <v>140</v>
      </c>
      <c r="G315" s="4">
        <v>140</v>
      </c>
      <c r="H315" s="4">
        <v>140</v>
      </c>
      <c r="I315" s="4">
        <f t="shared" si="64"/>
        <v>140</v>
      </c>
      <c r="J315" s="4">
        <f t="shared" si="72"/>
        <v>33.974499999999978</v>
      </c>
      <c r="K315" s="4">
        <f t="shared" si="65"/>
        <v>38.556000546440089</v>
      </c>
      <c r="L315" s="4">
        <f t="shared" si="66"/>
        <v>38.556000546440089</v>
      </c>
      <c r="M315" s="4">
        <f t="shared" si="67"/>
        <v>11.273684210526351</v>
      </c>
      <c r="N315" s="4">
        <f t="shared" si="68"/>
        <v>124.0105263157896</v>
      </c>
      <c r="O315" s="4">
        <f t="shared" si="69"/>
        <v>38.556000546440089</v>
      </c>
      <c r="P315" s="4">
        <v>38.556000546440089</v>
      </c>
      <c r="Q315" s="4">
        <f t="shared" si="70"/>
        <v>9</v>
      </c>
      <c r="R315" s="4">
        <v>9</v>
      </c>
      <c r="S315" s="4">
        <v>18.360000260209539</v>
      </c>
      <c r="T315" s="4">
        <v>18.360000260209524</v>
      </c>
    </row>
    <row r="316" spans="1:20">
      <c r="A316" s="8">
        <v>31.4</v>
      </c>
      <c r="B316" s="4">
        <v>42.84</v>
      </c>
      <c r="C316" s="4">
        <f t="shared" si="71"/>
        <v>81.170526315789303</v>
      </c>
      <c r="D316" s="4">
        <v>140</v>
      </c>
      <c r="E316" s="4">
        <v>140</v>
      </c>
      <c r="F316" s="4">
        <f t="shared" si="63"/>
        <v>140</v>
      </c>
      <c r="G316" s="4">
        <v>140</v>
      </c>
      <c r="H316" s="4">
        <v>140</v>
      </c>
      <c r="I316" s="4">
        <f t="shared" si="64"/>
        <v>140</v>
      </c>
      <c r="J316" s="4">
        <f t="shared" si="72"/>
        <v>33.974499999999978</v>
      </c>
      <c r="K316" s="4">
        <f t="shared" si="65"/>
        <v>38.556000546440089</v>
      </c>
      <c r="L316" s="4">
        <f t="shared" si="66"/>
        <v>38.556000546440089</v>
      </c>
      <c r="M316" s="4">
        <f t="shared" si="67"/>
        <v>11.273684210526351</v>
      </c>
      <c r="N316" s="4">
        <f t="shared" si="68"/>
        <v>124.0105263157896</v>
      </c>
      <c r="O316" s="4">
        <f t="shared" si="69"/>
        <v>38.556000546440089</v>
      </c>
      <c r="P316" s="4">
        <v>38.556000546440089</v>
      </c>
      <c r="Q316" s="4">
        <f t="shared" si="70"/>
        <v>9</v>
      </c>
      <c r="R316" s="4">
        <v>9</v>
      </c>
      <c r="S316" s="4">
        <v>18.360000260209539</v>
      </c>
      <c r="T316" s="4">
        <v>18.360000260209524</v>
      </c>
    </row>
    <row r="317" spans="1:20">
      <c r="A317" s="8">
        <v>31.5</v>
      </c>
      <c r="B317" s="4">
        <v>42.84</v>
      </c>
      <c r="C317" s="4">
        <f t="shared" si="71"/>
        <v>81.170526315789303</v>
      </c>
      <c r="D317" s="4">
        <v>140</v>
      </c>
      <c r="E317" s="4">
        <v>140</v>
      </c>
      <c r="F317" s="4">
        <f t="shared" si="63"/>
        <v>140</v>
      </c>
      <c r="G317" s="4">
        <v>140</v>
      </c>
      <c r="H317" s="4">
        <v>140</v>
      </c>
      <c r="I317" s="4">
        <f t="shared" si="64"/>
        <v>140</v>
      </c>
      <c r="J317" s="4">
        <f t="shared" si="72"/>
        <v>33.974499999999978</v>
      </c>
      <c r="K317" s="4">
        <f t="shared" si="65"/>
        <v>38.556000546440089</v>
      </c>
      <c r="L317" s="4">
        <f t="shared" si="66"/>
        <v>38.556000546440089</v>
      </c>
      <c r="M317" s="4">
        <f t="shared" si="67"/>
        <v>11.273684210526351</v>
      </c>
      <c r="N317" s="4">
        <f t="shared" si="68"/>
        <v>124.0105263157896</v>
      </c>
      <c r="O317" s="4">
        <f t="shared" si="69"/>
        <v>38.556000546440089</v>
      </c>
      <c r="P317" s="4">
        <v>38.556000546440089</v>
      </c>
      <c r="Q317" s="4">
        <f t="shared" si="70"/>
        <v>9</v>
      </c>
      <c r="R317" s="4">
        <v>9</v>
      </c>
      <c r="S317" s="4">
        <v>18.360000260209539</v>
      </c>
      <c r="T317" s="4">
        <v>18.360000260209524</v>
      </c>
    </row>
    <row r="318" spans="1:20">
      <c r="A318" s="8">
        <v>31.6</v>
      </c>
      <c r="B318" s="4">
        <v>42.84</v>
      </c>
      <c r="C318" s="4">
        <f t="shared" si="71"/>
        <v>81.170526315789303</v>
      </c>
      <c r="D318" s="4">
        <v>140</v>
      </c>
      <c r="E318" s="4">
        <v>140</v>
      </c>
      <c r="F318" s="4">
        <f t="shared" si="63"/>
        <v>140</v>
      </c>
      <c r="G318" s="4">
        <v>140</v>
      </c>
      <c r="H318" s="4">
        <v>140</v>
      </c>
      <c r="I318" s="4">
        <f t="shared" si="64"/>
        <v>140</v>
      </c>
      <c r="J318" s="4">
        <f t="shared" si="72"/>
        <v>33.974499999999978</v>
      </c>
      <c r="K318" s="4">
        <f t="shared" si="65"/>
        <v>38.556000546440089</v>
      </c>
      <c r="L318" s="4">
        <f t="shared" si="66"/>
        <v>38.556000546440089</v>
      </c>
      <c r="M318" s="4">
        <f t="shared" si="67"/>
        <v>11.273684210526351</v>
      </c>
      <c r="N318" s="4">
        <f t="shared" si="68"/>
        <v>124.0105263157896</v>
      </c>
      <c r="O318" s="4">
        <f t="shared" si="69"/>
        <v>38.556000546440089</v>
      </c>
      <c r="P318" s="4">
        <v>38.556000546440089</v>
      </c>
      <c r="Q318" s="4">
        <f t="shared" si="70"/>
        <v>9</v>
      </c>
      <c r="R318" s="4">
        <v>9</v>
      </c>
      <c r="S318" s="4">
        <v>18.360000260209539</v>
      </c>
      <c r="T318" s="4">
        <v>18.360000260209524</v>
      </c>
    </row>
    <row r="319" spans="1:20">
      <c r="A319" s="8">
        <v>31.7</v>
      </c>
      <c r="B319" s="4">
        <v>42.84</v>
      </c>
      <c r="C319" s="4">
        <f t="shared" si="71"/>
        <v>81.170526315789303</v>
      </c>
      <c r="D319" s="4">
        <v>140</v>
      </c>
      <c r="E319" s="4">
        <v>140</v>
      </c>
      <c r="F319" s="4">
        <f t="shared" si="63"/>
        <v>140</v>
      </c>
      <c r="G319" s="4">
        <v>140</v>
      </c>
      <c r="H319" s="4">
        <v>140</v>
      </c>
      <c r="I319" s="4">
        <f t="shared" si="64"/>
        <v>140</v>
      </c>
      <c r="J319" s="4">
        <f t="shared" si="72"/>
        <v>33.974499999999978</v>
      </c>
      <c r="K319" s="4">
        <f t="shared" si="65"/>
        <v>38.556000546440089</v>
      </c>
      <c r="L319" s="4">
        <f t="shared" si="66"/>
        <v>38.556000546440089</v>
      </c>
      <c r="M319" s="4">
        <f t="shared" si="67"/>
        <v>11.273684210526351</v>
      </c>
      <c r="N319" s="4">
        <f t="shared" si="68"/>
        <v>124.0105263157896</v>
      </c>
      <c r="O319" s="4">
        <f t="shared" si="69"/>
        <v>38.556000546440089</v>
      </c>
      <c r="P319" s="4">
        <v>38.556000546440089</v>
      </c>
      <c r="Q319" s="4">
        <f t="shared" si="70"/>
        <v>9</v>
      </c>
      <c r="R319" s="4">
        <v>9</v>
      </c>
      <c r="S319" s="4">
        <v>18.360000260209539</v>
      </c>
      <c r="T319" s="4">
        <v>18.360000260209524</v>
      </c>
    </row>
    <row r="320" spans="1:20">
      <c r="A320" s="8">
        <v>31.8</v>
      </c>
      <c r="B320" s="4">
        <v>42.84</v>
      </c>
      <c r="C320" s="4">
        <f t="shared" si="71"/>
        <v>81.170526315789303</v>
      </c>
      <c r="D320" s="4">
        <v>140</v>
      </c>
      <c r="E320" s="4">
        <v>140</v>
      </c>
      <c r="F320" s="4">
        <f t="shared" si="63"/>
        <v>140</v>
      </c>
      <c r="G320" s="4">
        <v>140</v>
      </c>
      <c r="H320" s="4">
        <v>140</v>
      </c>
      <c r="I320" s="4">
        <f t="shared" si="64"/>
        <v>140</v>
      </c>
      <c r="J320" s="4">
        <f t="shared" si="72"/>
        <v>33.974499999999978</v>
      </c>
      <c r="K320" s="4">
        <f t="shared" si="65"/>
        <v>38.556000546440089</v>
      </c>
      <c r="L320" s="4">
        <f t="shared" si="66"/>
        <v>38.556000546440089</v>
      </c>
      <c r="M320" s="4">
        <f t="shared" si="67"/>
        <v>11.273684210526351</v>
      </c>
      <c r="N320" s="4">
        <f t="shared" si="68"/>
        <v>124.0105263157896</v>
      </c>
      <c r="O320" s="4">
        <f t="shared" si="69"/>
        <v>38.556000546440089</v>
      </c>
      <c r="P320" s="4">
        <v>38.556000546440089</v>
      </c>
      <c r="Q320" s="4">
        <f t="shared" si="70"/>
        <v>9</v>
      </c>
      <c r="R320" s="4">
        <v>9</v>
      </c>
      <c r="S320" s="4">
        <v>18.360000260209539</v>
      </c>
      <c r="T320" s="4">
        <v>18.360000260209524</v>
      </c>
    </row>
    <row r="321" spans="1:20">
      <c r="A321" s="8">
        <v>31.9</v>
      </c>
      <c r="B321" s="4">
        <v>42.84</v>
      </c>
      <c r="C321" s="4">
        <f t="shared" si="71"/>
        <v>81.170526315789303</v>
      </c>
      <c r="D321" s="4">
        <v>140</v>
      </c>
      <c r="E321" s="4">
        <v>140</v>
      </c>
      <c r="F321" s="4">
        <f t="shared" si="63"/>
        <v>140</v>
      </c>
      <c r="G321" s="4">
        <v>140</v>
      </c>
      <c r="H321" s="4">
        <v>140</v>
      </c>
      <c r="I321" s="4">
        <f t="shared" si="64"/>
        <v>140</v>
      </c>
      <c r="J321" s="4">
        <f t="shared" si="72"/>
        <v>33.974499999999978</v>
      </c>
      <c r="K321" s="4">
        <f t="shared" si="65"/>
        <v>38.556000546440089</v>
      </c>
      <c r="L321" s="4">
        <f t="shared" si="66"/>
        <v>38.556000546440089</v>
      </c>
      <c r="M321" s="4">
        <f t="shared" si="67"/>
        <v>11.273684210526351</v>
      </c>
      <c r="N321" s="4">
        <f t="shared" si="68"/>
        <v>124.0105263157896</v>
      </c>
      <c r="O321" s="4">
        <f t="shared" si="69"/>
        <v>38.556000546440089</v>
      </c>
      <c r="P321" s="4">
        <v>38.556000546440089</v>
      </c>
      <c r="Q321" s="4">
        <f t="shared" si="70"/>
        <v>9</v>
      </c>
      <c r="R321" s="4">
        <v>9</v>
      </c>
      <c r="S321" s="4">
        <v>18.360000260209539</v>
      </c>
      <c r="T321" s="4">
        <v>18.360000260209524</v>
      </c>
    </row>
    <row r="322" spans="1:20">
      <c r="A322" s="8">
        <v>32</v>
      </c>
      <c r="B322" s="4">
        <v>42.84</v>
      </c>
      <c r="C322" s="4">
        <f t="shared" si="71"/>
        <v>81.170526315789303</v>
      </c>
      <c r="D322" s="4">
        <v>140</v>
      </c>
      <c r="E322" s="4">
        <v>140</v>
      </c>
      <c r="F322" s="4">
        <f t="shared" si="63"/>
        <v>140</v>
      </c>
      <c r="G322" s="4">
        <v>140</v>
      </c>
      <c r="H322" s="4">
        <v>140</v>
      </c>
      <c r="I322" s="4">
        <f t="shared" si="64"/>
        <v>140</v>
      </c>
      <c r="J322" s="4">
        <f t="shared" si="72"/>
        <v>33.974499999999978</v>
      </c>
      <c r="K322" s="4">
        <f t="shared" si="65"/>
        <v>38.556000546440089</v>
      </c>
      <c r="L322" s="4">
        <f t="shared" si="66"/>
        <v>38.556000546440089</v>
      </c>
      <c r="M322" s="4">
        <f t="shared" si="67"/>
        <v>11.273684210526351</v>
      </c>
      <c r="N322" s="4">
        <f t="shared" si="68"/>
        <v>124.0105263157896</v>
      </c>
      <c r="O322" s="4">
        <f t="shared" si="69"/>
        <v>38.556000546440089</v>
      </c>
      <c r="P322" s="4">
        <v>38.556000546440089</v>
      </c>
      <c r="Q322" s="4">
        <f t="shared" si="70"/>
        <v>9</v>
      </c>
      <c r="R322" s="4">
        <v>9</v>
      </c>
      <c r="S322" s="4">
        <v>18.360000260209539</v>
      </c>
      <c r="T322" s="4">
        <v>18.360000260209524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81F8-68F8-445A-8A56-E2473550B07D}">
  <dimension ref="B1:T2"/>
  <sheetViews>
    <sheetView workbookViewId="0">
      <selection activeCell="L9" sqref="L9"/>
    </sheetView>
  </sheetViews>
  <sheetFormatPr defaultRowHeight="15.6"/>
  <sheetData>
    <row r="1" spans="2:20">
      <c r="B1" t="s">
        <v>6</v>
      </c>
      <c r="C1" t="s">
        <v>8</v>
      </c>
      <c r="D1" t="s">
        <v>32</v>
      </c>
      <c r="E1" t="s">
        <v>33</v>
      </c>
      <c r="F1" t="s">
        <v>34</v>
      </c>
      <c r="G1" t="s">
        <v>36</v>
      </c>
      <c r="H1" t="s">
        <v>35</v>
      </c>
      <c r="I1" t="s">
        <v>37</v>
      </c>
      <c r="J1" t="s">
        <v>10</v>
      </c>
      <c r="K1" t="s">
        <v>91</v>
      </c>
      <c r="L1" t="s">
        <v>92</v>
      </c>
      <c r="M1" t="s">
        <v>9</v>
      </c>
      <c r="N1" t="s">
        <v>7</v>
      </c>
      <c r="O1" t="s">
        <v>93</v>
      </c>
      <c r="P1" t="s">
        <v>94</v>
      </c>
      <c r="Q1" t="s">
        <v>16</v>
      </c>
      <c r="R1" t="s">
        <v>15</v>
      </c>
      <c r="S1" t="s">
        <v>12</v>
      </c>
      <c r="T1" t="s">
        <v>13</v>
      </c>
    </row>
    <row r="2" spans="2:20">
      <c r="B2">
        <f>totalmass!B2-cubeweight!B2</f>
        <v>40.195</v>
      </c>
      <c r="C2">
        <f>totalmass!C2-cubeweight!C2</f>
        <v>39.6</v>
      </c>
      <c r="D2">
        <f>totalmass!D2-cubeweight!D2</f>
        <v>38.1</v>
      </c>
      <c r="E2">
        <f>totalmass!E2-cubeweight!E2</f>
        <v>37.344000000000001</v>
      </c>
      <c r="F2">
        <f>totalmass!F2-cubeweight!F2</f>
        <v>36.840000000000003</v>
      </c>
      <c r="G2">
        <f>totalmass!G2-cubeweight!G2</f>
        <v>36.112000000000002</v>
      </c>
      <c r="H2">
        <f>totalmass!H2-cubeweight!H2</f>
        <v>37.344000000000001</v>
      </c>
      <c r="I2">
        <f>totalmass!J2-cubeweight!J2</f>
        <v>35.159999999999997</v>
      </c>
      <c r="J2">
        <f>totalmass!K2-cubeweight!K2</f>
        <v>38.9</v>
      </c>
      <c r="K2">
        <f>J2</f>
        <v>38.9</v>
      </c>
      <c r="L2">
        <f>K2</f>
        <v>38.9</v>
      </c>
      <c r="M2">
        <f>totalmass!N2-cubeweight!N2</f>
        <v>37.340000000000003</v>
      </c>
      <c r="N2">
        <f>totalmass!O2-cubeweight!O2</f>
        <v>39.5</v>
      </c>
      <c r="O2">
        <v>31.195</v>
      </c>
      <c r="P2">
        <f>totalmass!Q2-cubeweight!Q2</f>
        <v>40.195</v>
      </c>
      <c r="Q2">
        <f>totalmass!R2-cubeweight!R2</f>
        <v>40.195</v>
      </c>
      <c r="R2">
        <f>totalmass!S2-cubeweight!S2</f>
        <v>38.880000000000003</v>
      </c>
      <c r="S2">
        <f>totalmass!T2-cubeweight!T2</f>
        <v>40.195</v>
      </c>
      <c r="T2">
        <f>totalmass!U2-cubeweight!U2</f>
        <v>40.195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DBE2-8079-454D-90D9-D8E55573C576}">
  <dimension ref="A1:AF21"/>
  <sheetViews>
    <sheetView workbookViewId="0">
      <selection activeCell="N32" sqref="N32"/>
    </sheetView>
  </sheetViews>
  <sheetFormatPr defaultRowHeight="15.6"/>
  <sheetData>
    <row r="1" spans="1:32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</row>
    <row r="2" spans="1:32">
      <c r="A2" t="s">
        <v>6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</row>
    <row r="3" spans="1:32">
      <c r="A3" t="s">
        <v>8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</row>
    <row r="4" spans="1:32">
      <c r="A4" t="s">
        <v>71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</row>
    <row r="5" spans="1:32">
      <c r="A5" t="s">
        <v>72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0.5</v>
      </c>
      <c r="R5">
        <v>0.5</v>
      </c>
      <c r="S5">
        <v>0.5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</row>
    <row r="6" spans="1:32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74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</row>
    <row r="8" spans="1:32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76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0.5</v>
      </c>
      <c r="H9">
        <v>0.5</v>
      </c>
      <c r="I9">
        <v>0.5</v>
      </c>
      <c r="J9">
        <v>0.5</v>
      </c>
      <c r="K9">
        <v>0.5</v>
      </c>
      <c r="L9">
        <v>0.5</v>
      </c>
      <c r="M9">
        <v>0.5</v>
      </c>
      <c r="N9">
        <v>0.5</v>
      </c>
      <c r="O9">
        <v>0.5</v>
      </c>
      <c r="P9">
        <v>0.5</v>
      </c>
      <c r="Q9">
        <v>0.5</v>
      </c>
      <c r="R9">
        <v>0.5</v>
      </c>
      <c r="S9">
        <v>0.5</v>
      </c>
      <c r="T9">
        <v>0.5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</row>
    <row r="10" spans="1:32">
      <c r="A10" t="s">
        <v>10</v>
      </c>
      <c r="B10">
        <v>0.3</v>
      </c>
      <c r="C10">
        <v>0.3</v>
      </c>
      <c r="D10">
        <v>0.3</v>
      </c>
      <c r="E10">
        <v>0.3</v>
      </c>
      <c r="F10">
        <v>0.3</v>
      </c>
      <c r="G10">
        <v>0.3</v>
      </c>
      <c r="H10">
        <v>0.3</v>
      </c>
      <c r="I10">
        <v>0.3</v>
      </c>
      <c r="J10">
        <v>0.3</v>
      </c>
      <c r="K10">
        <v>0.3</v>
      </c>
      <c r="L10">
        <v>0.3</v>
      </c>
      <c r="M10">
        <v>0.3</v>
      </c>
      <c r="N10">
        <v>0.3</v>
      </c>
      <c r="O10">
        <v>0.3</v>
      </c>
      <c r="P10">
        <v>0.3</v>
      </c>
      <c r="Q10">
        <v>0.3</v>
      </c>
      <c r="R10">
        <v>0.3</v>
      </c>
      <c r="S10">
        <v>0.3</v>
      </c>
      <c r="T10">
        <v>0.3</v>
      </c>
      <c r="U10">
        <v>0.3</v>
      </c>
      <c r="V10">
        <v>0.3</v>
      </c>
      <c r="W10">
        <v>0.3</v>
      </c>
      <c r="X10">
        <v>0.3</v>
      </c>
      <c r="Y10">
        <v>0.3</v>
      </c>
      <c r="Z10">
        <v>0.3</v>
      </c>
      <c r="AA10">
        <v>0.3</v>
      </c>
      <c r="AB10">
        <v>0.3</v>
      </c>
      <c r="AC10">
        <v>0.3</v>
      </c>
      <c r="AD10">
        <v>0.3</v>
      </c>
      <c r="AE10">
        <v>0.3</v>
      </c>
      <c r="AF10">
        <v>0.3</v>
      </c>
    </row>
    <row r="11" spans="1:32">
      <c r="A11" t="s">
        <v>91</v>
      </c>
      <c r="B11">
        <f>B16</f>
        <v>0.1</v>
      </c>
      <c r="C11">
        <f t="shared" ref="C11:AF11" si="0">C16</f>
        <v>0.1</v>
      </c>
      <c r="D11">
        <f t="shared" si="0"/>
        <v>0.1</v>
      </c>
      <c r="E11">
        <f t="shared" si="0"/>
        <v>0.1</v>
      </c>
      <c r="F11">
        <f t="shared" si="0"/>
        <v>0.1</v>
      </c>
      <c r="G11">
        <f t="shared" si="0"/>
        <v>0.1</v>
      </c>
      <c r="H11">
        <f t="shared" si="0"/>
        <v>0.1</v>
      </c>
      <c r="I11">
        <f t="shared" si="0"/>
        <v>0.1</v>
      </c>
      <c r="J11">
        <f t="shared" si="0"/>
        <v>0.1</v>
      </c>
      <c r="K11">
        <f t="shared" si="0"/>
        <v>0.1</v>
      </c>
      <c r="L11">
        <f t="shared" si="0"/>
        <v>0.1</v>
      </c>
      <c r="M11">
        <f t="shared" si="0"/>
        <v>0.1</v>
      </c>
      <c r="N11">
        <f t="shared" si="0"/>
        <v>0.1</v>
      </c>
      <c r="O11">
        <f t="shared" si="0"/>
        <v>0.1</v>
      </c>
      <c r="P11">
        <f t="shared" si="0"/>
        <v>0.1</v>
      </c>
      <c r="Q11">
        <f t="shared" si="0"/>
        <v>0.1</v>
      </c>
      <c r="R11">
        <f t="shared" si="0"/>
        <v>0.1</v>
      </c>
      <c r="S11">
        <f t="shared" si="0"/>
        <v>0.1</v>
      </c>
      <c r="T11">
        <f t="shared" si="0"/>
        <v>0.1</v>
      </c>
      <c r="U11">
        <f t="shared" si="0"/>
        <v>0.1</v>
      </c>
      <c r="V11">
        <f t="shared" si="0"/>
        <v>0.1</v>
      </c>
      <c r="W11">
        <f t="shared" si="0"/>
        <v>0.1</v>
      </c>
      <c r="X11">
        <f t="shared" si="0"/>
        <v>0.1</v>
      </c>
      <c r="Y11">
        <f t="shared" si="0"/>
        <v>0.1</v>
      </c>
      <c r="Z11">
        <f t="shared" si="0"/>
        <v>0.1</v>
      </c>
      <c r="AA11">
        <f t="shared" si="0"/>
        <v>0.1</v>
      </c>
      <c r="AB11">
        <f t="shared" si="0"/>
        <v>0.1</v>
      </c>
      <c r="AC11">
        <f t="shared" si="0"/>
        <v>0.1</v>
      </c>
      <c r="AD11">
        <f t="shared" si="0"/>
        <v>0.1</v>
      </c>
      <c r="AE11">
        <f t="shared" si="0"/>
        <v>0.1</v>
      </c>
      <c r="AF11">
        <f t="shared" si="0"/>
        <v>0.1</v>
      </c>
    </row>
    <row r="12" spans="1:32">
      <c r="A12" t="s">
        <v>92</v>
      </c>
      <c r="B12">
        <f>B17</f>
        <v>0.5</v>
      </c>
      <c r="C12">
        <f t="shared" ref="C12:AF12" si="1">C17</f>
        <v>0.5</v>
      </c>
      <c r="D12">
        <f t="shared" si="1"/>
        <v>0.5</v>
      </c>
      <c r="E12">
        <f t="shared" si="1"/>
        <v>0.5</v>
      </c>
      <c r="F12">
        <f t="shared" si="1"/>
        <v>0.5</v>
      </c>
      <c r="G12">
        <f t="shared" si="1"/>
        <v>0.5</v>
      </c>
      <c r="H12">
        <f t="shared" si="1"/>
        <v>0.5</v>
      </c>
      <c r="I12">
        <f t="shared" si="1"/>
        <v>0.5</v>
      </c>
      <c r="J12">
        <f t="shared" si="1"/>
        <v>0.5</v>
      </c>
      <c r="K12">
        <f t="shared" si="1"/>
        <v>0.5</v>
      </c>
      <c r="L12">
        <f t="shared" si="1"/>
        <v>0.5</v>
      </c>
      <c r="M12">
        <f t="shared" si="1"/>
        <v>0.5</v>
      </c>
      <c r="N12">
        <f t="shared" si="1"/>
        <v>0.5</v>
      </c>
      <c r="O12">
        <f t="shared" si="1"/>
        <v>0.5</v>
      </c>
      <c r="P12">
        <f t="shared" si="1"/>
        <v>0.5</v>
      </c>
      <c r="Q12">
        <f t="shared" si="1"/>
        <v>0.5</v>
      </c>
      <c r="R12">
        <f t="shared" si="1"/>
        <v>0.5</v>
      </c>
      <c r="S12">
        <f t="shared" si="1"/>
        <v>0.5</v>
      </c>
      <c r="T12">
        <f t="shared" si="1"/>
        <v>0.5</v>
      </c>
      <c r="U12">
        <f t="shared" si="1"/>
        <v>0.5</v>
      </c>
      <c r="V12">
        <f t="shared" si="1"/>
        <v>0.5</v>
      </c>
      <c r="W12">
        <f t="shared" si="1"/>
        <v>0.5</v>
      </c>
      <c r="X12">
        <f t="shared" si="1"/>
        <v>0.5</v>
      </c>
      <c r="Y12">
        <f t="shared" si="1"/>
        <v>0.5</v>
      </c>
      <c r="Z12">
        <f t="shared" si="1"/>
        <v>0.5</v>
      </c>
      <c r="AA12">
        <f t="shared" si="1"/>
        <v>0.5</v>
      </c>
      <c r="AB12">
        <f t="shared" si="1"/>
        <v>0.5</v>
      </c>
      <c r="AC12">
        <f t="shared" si="1"/>
        <v>0.5</v>
      </c>
      <c r="AD12">
        <f t="shared" si="1"/>
        <v>0.5</v>
      </c>
      <c r="AE12">
        <f t="shared" si="1"/>
        <v>0.5</v>
      </c>
      <c r="AF12">
        <f t="shared" si="1"/>
        <v>0.5</v>
      </c>
    </row>
    <row r="13" spans="1:32">
      <c r="A13" t="s">
        <v>17</v>
      </c>
      <c r="B13">
        <v>0.8</v>
      </c>
      <c r="C13">
        <v>0.8</v>
      </c>
      <c r="D13">
        <v>0.8</v>
      </c>
      <c r="E13">
        <v>0.8</v>
      </c>
      <c r="F13">
        <v>0.8</v>
      </c>
      <c r="G13">
        <v>0.8</v>
      </c>
      <c r="H13">
        <v>0.8</v>
      </c>
      <c r="I13">
        <v>0.8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0.8</v>
      </c>
      <c r="U13">
        <v>0.8</v>
      </c>
      <c r="V13">
        <v>0.8</v>
      </c>
      <c r="W13">
        <v>0.8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0.8</v>
      </c>
      <c r="AD13">
        <v>0.8</v>
      </c>
      <c r="AE13">
        <v>0.8</v>
      </c>
      <c r="AF13">
        <v>0.8</v>
      </c>
    </row>
    <row r="14" spans="1:32">
      <c r="A14" t="s">
        <v>9</v>
      </c>
      <c r="B14">
        <v>0.8</v>
      </c>
      <c r="C14">
        <v>0.8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</row>
    <row r="15" spans="1:32">
      <c r="A15" t="s">
        <v>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2">
      <c r="A16" t="s">
        <v>93</v>
      </c>
      <c r="B16">
        <f>B2</f>
        <v>0.1</v>
      </c>
      <c r="C16">
        <f t="shared" ref="C16:AF16" si="2">C2</f>
        <v>0.1</v>
      </c>
      <c r="D16">
        <f t="shared" si="2"/>
        <v>0.1</v>
      </c>
      <c r="E16">
        <f t="shared" si="2"/>
        <v>0.1</v>
      </c>
      <c r="F16">
        <f t="shared" si="2"/>
        <v>0.1</v>
      </c>
      <c r="G16">
        <f t="shared" si="2"/>
        <v>0.1</v>
      </c>
      <c r="H16">
        <f t="shared" si="2"/>
        <v>0.1</v>
      </c>
      <c r="I16">
        <f t="shared" si="2"/>
        <v>0.1</v>
      </c>
      <c r="J16">
        <f t="shared" si="2"/>
        <v>0.1</v>
      </c>
      <c r="K16">
        <f t="shared" si="2"/>
        <v>0.1</v>
      </c>
      <c r="L16">
        <f t="shared" si="2"/>
        <v>0.1</v>
      </c>
      <c r="M16">
        <f t="shared" si="2"/>
        <v>0.1</v>
      </c>
      <c r="N16">
        <f t="shared" si="2"/>
        <v>0.1</v>
      </c>
      <c r="O16">
        <f t="shared" si="2"/>
        <v>0.1</v>
      </c>
      <c r="P16">
        <f t="shared" si="2"/>
        <v>0.1</v>
      </c>
      <c r="Q16">
        <f t="shared" si="2"/>
        <v>0.1</v>
      </c>
      <c r="R16">
        <f t="shared" si="2"/>
        <v>0.1</v>
      </c>
      <c r="S16">
        <f t="shared" si="2"/>
        <v>0.1</v>
      </c>
      <c r="T16">
        <f t="shared" si="2"/>
        <v>0.1</v>
      </c>
      <c r="U16">
        <f t="shared" si="2"/>
        <v>0.1</v>
      </c>
      <c r="V16">
        <f t="shared" si="2"/>
        <v>0.1</v>
      </c>
      <c r="W16">
        <f t="shared" si="2"/>
        <v>0.1</v>
      </c>
      <c r="X16">
        <f t="shared" si="2"/>
        <v>0.1</v>
      </c>
      <c r="Y16">
        <f t="shared" si="2"/>
        <v>0.1</v>
      </c>
      <c r="Z16">
        <f t="shared" si="2"/>
        <v>0.1</v>
      </c>
      <c r="AA16">
        <f t="shared" si="2"/>
        <v>0.1</v>
      </c>
      <c r="AB16">
        <f t="shared" si="2"/>
        <v>0.1</v>
      </c>
      <c r="AC16">
        <f t="shared" si="2"/>
        <v>0.1</v>
      </c>
      <c r="AD16">
        <f t="shared" si="2"/>
        <v>0.1</v>
      </c>
      <c r="AE16">
        <f t="shared" si="2"/>
        <v>0.1</v>
      </c>
      <c r="AF16">
        <f t="shared" si="2"/>
        <v>0.1</v>
      </c>
    </row>
    <row r="17" spans="1:32">
      <c r="A17" t="s">
        <v>94</v>
      </c>
      <c r="B17">
        <f>B3</f>
        <v>0.5</v>
      </c>
      <c r="C17">
        <f t="shared" ref="C17:AF17" si="3">C3</f>
        <v>0.5</v>
      </c>
      <c r="D17">
        <f t="shared" si="3"/>
        <v>0.5</v>
      </c>
      <c r="E17">
        <f t="shared" si="3"/>
        <v>0.5</v>
      </c>
      <c r="F17">
        <f t="shared" si="3"/>
        <v>0.5</v>
      </c>
      <c r="G17">
        <f t="shared" si="3"/>
        <v>0.5</v>
      </c>
      <c r="H17">
        <f t="shared" si="3"/>
        <v>0.5</v>
      </c>
      <c r="I17">
        <f t="shared" si="3"/>
        <v>0.5</v>
      </c>
      <c r="J17">
        <f t="shared" si="3"/>
        <v>0.5</v>
      </c>
      <c r="K17">
        <f t="shared" si="3"/>
        <v>0.5</v>
      </c>
      <c r="L17">
        <f t="shared" si="3"/>
        <v>0.5</v>
      </c>
      <c r="M17">
        <f t="shared" si="3"/>
        <v>0.5</v>
      </c>
      <c r="N17">
        <f t="shared" si="3"/>
        <v>0.5</v>
      </c>
      <c r="O17">
        <f t="shared" si="3"/>
        <v>0.5</v>
      </c>
      <c r="P17">
        <f t="shared" si="3"/>
        <v>0.5</v>
      </c>
      <c r="Q17">
        <f t="shared" si="3"/>
        <v>0.5</v>
      </c>
      <c r="R17">
        <f t="shared" si="3"/>
        <v>0.5</v>
      </c>
      <c r="S17">
        <f t="shared" si="3"/>
        <v>0.5</v>
      </c>
      <c r="T17">
        <f t="shared" si="3"/>
        <v>0.5</v>
      </c>
      <c r="U17">
        <f t="shared" si="3"/>
        <v>0.5</v>
      </c>
      <c r="V17">
        <f t="shared" si="3"/>
        <v>0.5</v>
      </c>
      <c r="W17">
        <f t="shared" si="3"/>
        <v>0.5</v>
      </c>
      <c r="X17">
        <f t="shared" si="3"/>
        <v>0.5</v>
      </c>
      <c r="Y17">
        <f t="shared" si="3"/>
        <v>0.5</v>
      </c>
      <c r="Z17">
        <f t="shared" si="3"/>
        <v>0.5</v>
      </c>
      <c r="AA17">
        <f t="shared" si="3"/>
        <v>0.5</v>
      </c>
      <c r="AB17">
        <f t="shared" si="3"/>
        <v>0.5</v>
      </c>
      <c r="AC17">
        <f t="shared" si="3"/>
        <v>0.5</v>
      </c>
      <c r="AD17">
        <f t="shared" si="3"/>
        <v>0.5</v>
      </c>
      <c r="AE17">
        <f t="shared" si="3"/>
        <v>0.5</v>
      </c>
      <c r="AF17">
        <f t="shared" si="3"/>
        <v>0.5</v>
      </c>
    </row>
    <row r="18" spans="1:32">
      <c r="A18" t="s">
        <v>18</v>
      </c>
      <c r="B18">
        <f>B14</f>
        <v>0.8</v>
      </c>
      <c r="C18">
        <f t="shared" ref="C18:AF18" si="4">C14</f>
        <v>0.8</v>
      </c>
      <c r="D18">
        <f t="shared" si="4"/>
        <v>0.8</v>
      </c>
      <c r="E18">
        <f t="shared" si="4"/>
        <v>0.8</v>
      </c>
      <c r="F18">
        <f t="shared" si="4"/>
        <v>0.8</v>
      </c>
      <c r="G18">
        <f t="shared" si="4"/>
        <v>0.8</v>
      </c>
      <c r="H18">
        <f t="shared" si="4"/>
        <v>0.8</v>
      </c>
      <c r="I18">
        <f t="shared" si="4"/>
        <v>0.8</v>
      </c>
      <c r="J18">
        <f t="shared" si="4"/>
        <v>0.8</v>
      </c>
      <c r="K18">
        <f t="shared" si="4"/>
        <v>0.8</v>
      </c>
      <c r="L18">
        <f t="shared" si="4"/>
        <v>0.8</v>
      </c>
      <c r="M18">
        <f t="shared" si="4"/>
        <v>0.8</v>
      </c>
      <c r="N18">
        <f t="shared" si="4"/>
        <v>0.8</v>
      </c>
      <c r="O18">
        <f t="shared" si="4"/>
        <v>0.8</v>
      </c>
      <c r="P18">
        <f t="shared" si="4"/>
        <v>0.8</v>
      </c>
      <c r="Q18">
        <f t="shared" si="4"/>
        <v>0.8</v>
      </c>
      <c r="R18">
        <f t="shared" si="4"/>
        <v>0.8</v>
      </c>
      <c r="S18">
        <f t="shared" si="4"/>
        <v>0.8</v>
      </c>
      <c r="T18">
        <f t="shared" si="4"/>
        <v>0.8</v>
      </c>
      <c r="U18">
        <f t="shared" si="4"/>
        <v>0.8</v>
      </c>
      <c r="V18">
        <f t="shared" si="4"/>
        <v>0.8</v>
      </c>
      <c r="W18">
        <f t="shared" si="4"/>
        <v>0.8</v>
      </c>
      <c r="X18">
        <f t="shared" si="4"/>
        <v>0.8</v>
      </c>
      <c r="Y18">
        <f t="shared" si="4"/>
        <v>0.8</v>
      </c>
      <c r="Z18">
        <f t="shared" si="4"/>
        <v>0.8</v>
      </c>
      <c r="AA18">
        <f t="shared" si="4"/>
        <v>0.8</v>
      </c>
      <c r="AB18">
        <f t="shared" si="4"/>
        <v>0.8</v>
      </c>
      <c r="AC18">
        <f t="shared" si="4"/>
        <v>0.8</v>
      </c>
      <c r="AD18">
        <f t="shared" si="4"/>
        <v>0.8</v>
      </c>
      <c r="AE18">
        <f t="shared" si="4"/>
        <v>0.8</v>
      </c>
      <c r="AF18">
        <f t="shared" si="4"/>
        <v>0.8</v>
      </c>
    </row>
    <row r="19" spans="1:32">
      <c r="A19" t="s">
        <v>19</v>
      </c>
      <c r="B19">
        <f>B14</f>
        <v>0.8</v>
      </c>
      <c r="C19">
        <f t="shared" ref="C19:AF19" si="5">C14</f>
        <v>0.8</v>
      </c>
      <c r="D19">
        <f t="shared" si="5"/>
        <v>0.8</v>
      </c>
      <c r="E19">
        <f t="shared" si="5"/>
        <v>0.8</v>
      </c>
      <c r="F19">
        <f t="shared" si="5"/>
        <v>0.8</v>
      </c>
      <c r="G19">
        <f t="shared" si="5"/>
        <v>0.8</v>
      </c>
      <c r="H19">
        <f t="shared" si="5"/>
        <v>0.8</v>
      </c>
      <c r="I19">
        <f t="shared" si="5"/>
        <v>0.8</v>
      </c>
      <c r="J19">
        <f t="shared" si="5"/>
        <v>0.8</v>
      </c>
      <c r="K19">
        <f t="shared" si="5"/>
        <v>0.8</v>
      </c>
      <c r="L19">
        <f t="shared" si="5"/>
        <v>0.8</v>
      </c>
      <c r="M19">
        <f t="shared" si="5"/>
        <v>0.8</v>
      </c>
      <c r="N19">
        <f t="shared" si="5"/>
        <v>0.8</v>
      </c>
      <c r="O19">
        <f t="shared" si="5"/>
        <v>0.8</v>
      </c>
      <c r="P19">
        <f t="shared" si="5"/>
        <v>0.8</v>
      </c>
      <c r="Q19">
        <f t="shared" si="5"/>
        <v>0.8</v>
      </c>
      <c r="R19">
        <f t="shared" si="5"/>
        <v>0.8</v>
      </c>
      <c r="S19">
        <f t="shared" si="5"/>
        <v>0.8</v>
      </c>
      <c r="T19">
        <f t="shared" si="5"/>
        <v>0.8</v>
      </c>
      <c r="U19">
        <f t="shared" si="5"/>
        <v>0.8</v>
      </c>
      <c r="V19">
        <f t="shared" si="5"/>
        <v>0.8</v>
      </c>
      <c r="W19">
        <f t="shared" si="5"/>
        <v>0.8</v>
      </c>
      <c r="X19">
        <f t="shared" si="5"/>
        <v>0.8</v>
      </c>
      <c r="Y19">
        <f t="shared" si="5"/>
        <v>0.8</v>
      </c>
      <c r="Z19">
        <f t="shared" si="5"/>
        <v>0.8</v>
      </c>
      <c r="AA19">
        <f t="shared" si="5"/>
        <v>0.8</v>
      </c>
      <c r="AB19">
        <f t="shared" si="5"/>
        <v>0.8</v>
      </c>
      <c r="AC19">
        <f t="shared" si="5"/>
        <v>0.8</v>
      </c>
      <c r="AD19">
        <f t="shared" si="5"/>
        <v>0.8</v>
      </c>
      <c r="AE19">
        <f t="shared" si="5"/>
        <v>0.8</v>
      </c>
      <c r="AF19">
        <f t="shared" si="5"/>
        <v>0.8</v>
      </c>
    </row>
    <row r="20" spans="1:32">
      <c r="A20" t="s">
        <v>20</v>
      </c>
      <c r="B20">
        <v>0.8</v>
      </c>
      <c r="C20">
        <v>0.8</v>
      </c>
      <c r="D20">
        <v>0.8</v>
      </c>
      <c r="E20">
        <v>0.8</v>
      </c>
      <c r="F20">
        <v>0.8</v>
      </c>
      <c r="G20">
        <v>0.8</v>
      </c>
      <c r="H20">
        <v>0.8</v>
      </c>
      <c r="I20">
        <v>0.8</v>
      </c>
      <c r="J20">
        <v>0.8</v>
      </c>
      <c r="K20">
        <v>0.8</v>
      </c>
      <c r="L20">
        <v>0.8</v>
      </c>
      <c r="M20">
        <v>0.8</v>
      </c>
      <c r="N20">
        <v>0.8</v>
      </c>
      <c r="O20">
        <v>0.8</v>
      </c>
      <c r="P20">
        <v>0.8</v>
      </c>
      <c r="Q20">
        <v>0.8</v>
      </c>
      <c r="R20">
        <v>0.8</v>
      </c>
      <c r="S20">
        <v>0.8</v>
      </c>
      <c r="T20">
        <v>0.8</v>
      </c>
      <c r="U20">
        <v>0.8</v>
      </c>
      <c r="V20">
        <v>0.8</v>
      </c>
      <c r="W20">
        <v>0.8</v>
      </c>
      <c r="X20">
        <v>0.8</v>
      </c>
      <c r="Y20">
        <v>0.8</v>
      </c>
      <c r="Z20">
        <v>0.8</v>
      </c>
      <c r="AA20">
        <v>0.8</v>
      </c>
      <c r="AB20">
        <v>0.8</v>
      </c>
      <c r="AC20">
        <v>0.8</v>
      </c>
      <c r="AD20">
        <v>0.8</v>
      </c>
      <c r="AE20">
        <v>0.8</v>
      </c>
      <c r="AF20">
        <v>0.8</v>
      </c>
    </row>
    <row r="21" spans="1:32">
      <c r="A21" t="s">
        <v>21</v>
      </c>
      <c r="B21">
        <v>0.8</v>
      </c>
      <c r="C21">
        <v>0.8</v>
      </c>
      <c r="D21">
        <v>0.8</v>
      </c>
      <c r="E21">
        <v>0.8</v>
      </c>
      <c r="F21">
        <v>0.8</v>
      </c>
      <c r="G21">
        <v>0.8</v>
      </c>
      <c r="H21">
        <v>0.8</v>
      </c>
      <c r="I21">
        <v>0.8</v>
      </c>
      <c r="J21">
        <v>0.8</v>
      </c>
      <c r="K21">
        <v>0.8</v>
      </c>
      <c r="L21">
        <v>0.8</v>
      </c>
      <c r="M21">
        <v>0.8</v>
      </c>
      <c r="N21">
        <v>0.8</v>
      </c>
      <c r="O21">
        <v>0.8</v>
      </c>
      <c r="P21">
        <v>0.8</v>
      </c>
      <c r="Q21">
        <v>0.8</v>
      </c>
      <c r="R21">
        <v>0.8</v>
      </c>
      <c r="S21">
        <v>0.8</v>
      </c>
      <c r="T21">
        <v>0.8</v>
      </c>
      <c r="U21">
        <v>0.8</v>
      </c>
      <c r="V21">
        <v>0.8</v>
      </c>
      <c r="W21">
        <v>0.8</v>
      </c>
      <c r="X21">
        <v>0.8</v>
      </c>
      <c r="Y21">
        <v>0.8</v>
      </c>
      <c r="Z21">
        <v>0.8</v>
      </c>
      <c r="AA21">
        <v>0.8</v>
      </c>
      <c r="AB21">
        <v>0.8</v>
      </c>
      <c r="AC21">
        <v>0.8</v>
      </c>
      <c r="AD21">
        <v>0.8</v>
      </c>
      <c r="AE21">
        <v>0.8</v>
      </c>
      <c r="AF21">
        <v>0.8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1037-E4E2-4567-9AC1-8EF7679BEA5A}">
  <sheetPr codeName="Sheet13"/>
  <dimension ref="A1:AM44"/>
  <sheetViews>
    <sheetView workbookViewId="0">
      <selection activeCell="E1" sqref="E1:F1"/>
    </sheetView>
  </sheetViews>
  <sheetFormatPr defaultRowHeight="15.6"/>
  <cols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39"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16</v>
      </c>
      <c r="S1" t="s">
        <v>15</v>
      </c>
      <c r="T1" t="s">
        <v>12</v>
      </c>
      <c r="U1" t="s">
        <v>13</v>
      </c>
      <c r="W1" t="s">
        <v>6</v>
      </c>
      <c r="X1" t="s">
        <v>8</v>
      </c>
      <c r="Y1" t="s">
        <v>32</v>
      </c>
      <c r="Z1" t="s">
        <v>33</v>
      </c>
      <c r="AA1" t="s">
        <v>34</v>
      </c>
      <c r="AB1" t="s">
        <v>36</v>
      </c>
      <c r="AC1" t="s">
        <v>35</v>
      </c>
      <c r="AD1" t="s">
        <v>37</v>
      </c>
      <c r="AE1" t="s">
        <v>10</v>
      </c>
      <c r="AF1" t="s">
        <v>11</v>
      </c>
      <c r="AG1" t="s">
        <v>9</v>
      </c>
      <c r="AH1" t="s">
        <v>7</v>
      </c>
      <c r="AI1" t="s">
        <v>14</v>
      </c>
      <c r="AJ1" t="s">
        <v>16</v>
      </c>
      <c r="AK1" t="s">
        <v>15</v>
      </c>
      <c r="AL1" t="s">
        <v>12</v>
      </c>
      <c r="AM1" t="s">
        <v>13</v>
      </c>
    </row>
    <row r="2" spans="1:39">
      <c r="A2">
        <v>2018</v>
      </c>
      <c r="B2">
        <v>1.1399999999999999</v>
      </c>
      <c r="C2">
        <v>1.07</v>
      </c>
      <c r="D2">
        <v>1</v>
      </c>
      <c r="E2">
        <v>1</v>
      </c>
      <c r="F2">
        <f>E2</f>
        <v>1</v>
      </c>
      <c r="G2">
        <v>1</v>
      </c>
      <c r="H2">
        <v>1.04</v>
      </c>
      <c r="I2">
        <f>E2</f>
        <v>1</v>
      </c>
      <c r="J2">
        <v>1</v>
      </c>
      <c r="K2">
        <f>0.4*D2+0.6*B2</f>
        <v>1.0840000000000001</v>
      </c>
      <c r="L2">
        <f>B2*2</f>
        <v>2.2799999999999998</v>
      </c>
      <c r="M2">
        <f>C2*2</f>
        <v>2.14</v>
      </c>
      <c r="N2">
        <v>1</v>
      </c>
      <c r="O2">
        <v>1.5</v>
      </c>
      <c r="P2">
        <f>B2</f>
        <v>1.1399999999999999</v>
      </c>
      <c r="Q2">
        <f>C2</f>
        <v>1.07</v>
      </c>
      <c r="R2">
        <v>1.1399999999999999</v>
      </c>
      <c r="S2">
        <v>1.35</v>
      </c>
      <c r="T2">
        <v>1.1399999999999999</v>
      </c>
      <c r="U2">
        <v>1.1399999999999999</v>
      </c>
      <c r="W2">
        <f>B2*MSRP1!B4</f>
        <v>433199.99999999994</v>
      </c>
      <c r="X2">
        <f>C2*MSRP1!C4</f>
        <v>536391</v>
      </c>
      <c r="Y2">
        <f>D2*MSRP1!D4</f>
        <v>789000</v>
      </c>
      <c r="Z2">
        <f>E2*MSRP1!E4</f>
        <v>989000</v>
      </c>
      <c r="AA2">
        <f>F2*MSRP1!F4</f>
        <v>507000</v>
      </c>
      <c r="AB2">
        <f>G2*MSRP1!G4</f>
        <v>1371000</v>
      </c>
      <c r="AC2">
        <f>H2*MSRP1!H4</f>
        <v>527280</v>
      </c>
      <c r="AD2">
        <f>J2*MSRP1!I4</f>
        <v>1371000</v>
      </c>
      <c r="AE2">
        <f>K2*MSRP1!J4</f>
        <v>692676</v>
      </c>
      <c r="AF2">
        <f>M2*MSRP1!L4</f>
        <v>1367460</v>
      </c>
      <c r="AG2">
        <f>N2*MSRP1!M4</f>
        <v>1200000</v>
      </c>
      <c r="AH2">
        <f>O2*MSRP1!N4</f>
        <v>675000</v>
      </c>
      <c r="AI2">
        <f>Q2*MSRP1!P4</f>
        <v>643669.20000000007</v>
      </c>
      <c r="AJ2">
        <f>R2*MSRP1!Q4</f>
        <v>661200</v>
      </c>
      <c r="AK2">
        <f>S2*MSRP1!R4</f>
        <v>974527.20000000007</v>
      </c>
      <c r="AL2">
        <f>T2*MSRP1!S4</f>
        <v>793439.99999999988</v>
      </c>
      <c r="AM2">
        <f>U2*MSRP1!T4</f>
        <v>987520.89599999995</v>
      </c>
    </row>
    <row r="3" spans="1:39">
      <c r="A3">
        <v>2019</v>
      </c>
      <c r="B3">
        <v>1.1200000000000001</v>
      </c>
      <c r="C3">
        <v>1.06</v>
      </c>
      <c r="D3">
        <v>1</v>
      </c>
      <c r="E3">
        <v>1</v>
      </c>
      <c r="F3">
        <f t="shared" ref="F3:F44" si="0">E3</f>
        <v>1</v>
      </c>
      <c r="G3">
        <v>1</v>
      </c>
      <c r="H3">
        <v>1.02</v>
      </c>
      <c r="I3">
        <f t="shared" ref="I3:I44" si="1">E3</f>
        <v>1</v>
      </c>
      <c r="J3">
        <v>1</v>
      </c>
      <c r="K3">
        <f t="shared" ref="K3:K14" si="2">0.4*D3+0.6*B3</f>
        <v>1.0720000000000001</v>
      </c>
      <c r="L3">
        <v>2.2000000000000002</v>
      </c>
      <c r="M3">
        <v>2.1</v>
      </c>
      <c r="N3">
        <v>1</v>
      </c>
      <c r="O3">
        <v>1.43</v>
      </c>
      <c r="P3">
        <f t="shared" ref="P3:P44" si="3">B3</f>
        <v>1.1200000000000001</v>
      </c>
      <c r="Q3">
        <f t="shared" ref="Q3:Q44" si="4">C3</f>
        <v>1.06</v>
      </c>
      <c r="R3">
        <v>1.1200000000000001</v>
      </c>
      <c r="S3">
        <v>1.3</v>
      </c>
      <c r="T3">
        <v>1.1200000000000001</v>
      </c>
      <c r="U3">
        <v>1.1200000000000001</v>
      </c>
    </row>
    <row r="4" spans="1:39">
      <c r="A4">
        <v>2020</v>
      </c>
      <c r="B4">
        <v>1.1000000000000001</v>
      </c>
      <c r="C4">
        <v>1.05</v>
      </c>
      <c r="D4">
        <v>1</v>
      </c>
      <c r="E4">
        <v>1</v>
      </c>
      <c r="F4">
        <f t="shared" si="0"/>
        <v>1</v>
      </c>
      <c r="G4">
        <v>1</v>
      </c>
      <c r="H4">
        <v>1</v>
      </c>
      <c r="I4">
        <f t="shared" si="1"/>
        <v>1</v>
      </c>
      <c r="J4">
        <v>1</v>
      </c>
      <c r="K4">
        <f t="shared" si="2"/>
        <v>1.06</v>
      </c>
      <c r="L4">
        <v>2.128571428571429</v>
      </c>
      <c r="M4">
        <v>2.0333333333333337</v>
      </c>
      <c r="N4">
        <v>1</v>
      </c>
      <c r="O4">
        <v>1.36</v>
      </c>
      <c r="P4">
        <f t="shared" si="3"/>
        <v>1.1000000000000001</v>
      </c>
      <c r="Q4">
        <f t="shared" si="4"/>
        <v>1.05</v>
      </c>
      <c r="R4">
        <v>1.1000000000000001</v>
      </c>
      <c r="S4">
        <v>1.25</v>
      </c>
      <c r="T4">
        <v>1.1000000000000001</v>
      </c>
      <c r="U4">
        <v>1.1000000000000001</v>
      </c>
    </row>
    <row r="5" spans="1:39">
      <c r="A5">
        <v>2021</v>
      </c>
      <c r="B5">
        <v>1.08</v>
      </c>
      <c r="C5">
        <v>1.04</v>
      </c>
      <c r="D5">
        <v>0.98</v>
      </c>
      <c r="E5">
        <v>0.98</v>
      </c>
      <c r="F5">
        <f t="shared" si="0"/>
        <v>0.98</v>
      </c>
      <c r="G5">
        <v>0.98</v>
      </c>
      <c r="H5">
        <v>0.98</v>
      </c>
      <c r="I5">
        <f t="shared" si="1"/>
        <v>0.98</v>
      </c>
      <c r="J5">
        <v>0.98</v>
      </c>
      <c r="K5">
        <f t="shared" si="2"/>
        <v>1.04</v>
      </c>
      <c r="L5">
        <v>2.0571428571428574</v>
      </c>
      <c r="M5">
        <v>1.9666666666666668</v>
      </c>
      <c r="N5">
        <f>D5</f>
        <v>0.98</v>
      </c>
      <c r="O5">
        <v>1.29</v>
      </c>
      <c r="P5">
        <f t="shared" si="3"/>
        <v>1.08</v>
      </c>
      <c r="Q5">
        <f t="shared" si="4"/>
        <v>1.04</v>
      </c>
      <c r="R5">
        <v>1.08</v>
      </c>
      <c r="S5">
        <v>1.2</v>
      </c>
      <c r="T5">
        <v>1.08</v>
      </c>
      <c r="U5">
        <v>1.08</v>
      </c>
    </row>
    <row r="6" spans="1:39">
      <c r="A6">
        <v>2022</v>
      </c>
      <c r="B6">
        <v>1.06</v>
      </c>
      <c r="C6">
        <v>1.03</v>
      </c>
      <c r="D6">
        <v>0.96</v>
      </c>
      <c r="E6">
        <v>0.96</v>
      </c>
      <c r="F6">
        <f t="shared" si="0"/>
        <v>0.96</v>
      </c>
      <c r="G6">
        <v>0.96</v>
      </c>
      <c r="H6">
        <v>0.97799999999999998</v>
      </c>
      <c r="I6">
        <f t="shared" si="1"/>
        <v>0.96</v>
      </c>
      <c r="J6">
        <v>0.96</v>
      </c>
      <c r="K6">
        <f t="shared" si="2"/>
        <v>1.02</v>
      </c>
      <c r="L6">
        <v>1.985714285714286</v>
      </c>
      <c r="M6">
        <v>1.9000000000000004</v>
      </c>
      <c r="N6">
        <f t="shared" ref="N6:N44" si="5">D6</f>
        <v>0.96</v>
      </c>
      <c r="O6">
        <v>1.22</v>
      </c>
      <c r="P6">
        <f t="shared" si="3"/>
        <v>1.06</v>
      </c>
      <c r="Q6">
        <f t="shared" si="4"/>
        <v>1.03</v>
      </c>
      <c r="R6">
        <v>1.06</v>
      </c>
      <c r="S6">
        <v>1.1499999999999999</v>
      </c>
      <c r="T6">
        <v>1.06</v>
      </c>
      <c r="U6">
        <v>1.06</v>
      </c>
    </row>
    <row r="7" spans="1:39">
      <c r="A7">
        <v>2023</v>
      </c>
      <c r="B7">
        <v>1.04</v>
      </c>
      <c r="C7">
        <v>1.02</v>
      </c>
      <c r="D7">
        <v>0.94</v>
      </c>
      <c r="E7">
        <v>0.94</v>
      </c>
      <c r="F7">
        <f t="shared" si="0"/>
        <v>0.94</v>
      </c>
      <c r="G7">
        <v>0.94</v>
      </c>
      <c r="H7">
        <v>0.97599999999999998</v>
      </c>
      <c r="I7">
        <f t="shared" si="1"/>
        <v>0.94</v>
      </c>
      <c r="J7">
        <v>0.94</v>
      </c>
      <c r="K7">
        <f t="shared" si="2"/>
        <v>1</v>
      </c>
      <c r="L7">
        <v>1.9142857142857146</v>
      </c>
      <c r="M7">
        <v>1.8333333333333337</v>
      </c>
      <c r="N7">
        <f t="shared" si="5"/>
        <v>0.94</v>
      </c>
      <c r="O7">
        <v>1.1499999999999999</v>
      </c>
      <c r="P7">
        <f t="shared" si="3"/>
        <v>1.04</v>
      </c>
      <c r="Q7">
        <f t="shared" si="4"/>
        <v>1.02</v>
      </c>
      <c r="R7">
        <v>1.04</v>
      </c>
      <c r="S7">
        <v>1.1000000000000001</v>
      </c>
      <c r="T7">
        <v>1.04</v>
      </c>
      <c r="U7">
        <v>1.04</v>
      </c>
    </row>
    <row r="8" spans="1:39">
      <c r="A8">
        <v>2024</v>
      </c>
      <c r="B8">
        <v>1.02</v>
      </c>
      <c r="C8">
        <v>1.01</v>
      </c>
      <c r="D8">
        <v>0.92</v>
      </c>
      <c r="E8">
        <v>0.92</v>
      </c>
      <c r="F8">
        <f t="shared" si="0"/>
        <v>0.92</v>
      </c>
      <c r="G8">
        <v>0.92</v>
      </c>
      <c r="H8">
        <v>0.97399999999999998</v>
      </c>
      <c r="I8">
        <f t="shared" si="1"/>
        <v>0.92</v>
      </c>
      <c r="J8">
        <v>0.92</v>
      </c>
      <c r="K8">
        <f t="shared" si="2"/>
        <v>0.98</v>
      </c>
      <c r="L8">
        <v>1.8428571428571432</v>
      </c>
      <c r="M8">
        <v>1.7666666666666671</v>
      </c>
      <c r="N8">
        <f t="shared" si="5"/>
        <v>0.92</v>
      </c>
      <c r="O8">
        <v>1.08</v>
      </c>
      <c r="P8">
        <f t="shared" si="3"/>
        <v>1.02</v>
      </c>
      <c r="Q8">
        <f t="shared" si="4"/>
        <v>1.01</v>
      </c>
      <c r="R8">
        <v>1.02</v>
      </c>
      <c r="S8">
        <v>1.05</v>
      </c>
      <c r="T8">
        <v>1.02</v>
      </c>
      <c r="U8">
        <v>1.02</v>
      </c>
    </row>
    <row r="9" spans="1:39">
      <c r="A9">
        <v>2025</v>
      </c>
      <c r="B9">
        <v>1</v>
      </c>
      <c r="C9">
        <v>1</v>
      </c>
      <c r="D9">
        <v>0.9</v>
      </c>
      <c r="E9">
        <v>0.9</v>
      </c>
      <c r="F9">
        <f t="shared" si="0"/>
        <v>0.9</v>
      </c>
      <c r="G9">
        <v>0.9</v>
      </c>
      <c r="H9">
        <v>0.97199999999999998</v>
      </c>
      <c r="I9">
        <f t="shared" si="1"/>
        <v>0.9</v>
      </c>
      <c r="J9">
        <v>0.9</v>
      </c>
      <c r="K9">
        <f t="shared" si="2"/>
        <v>0.96</v>
      </c>
      <c r="L9">
        <v>1.7714285714285718</v>
      </c>
      <c r="M9">
        <v>1.7000000000000006</v>
      </c>
      <c r="N9">
        <f t="shared" si="5"/>
        <v>0.9</v>
      </c>
      <c r="O9">
        <v>1.01</v>
      </c>
      <c r="P9">
        <f t="shared" si="3"/>
        <v>1</v>
      </c>
      <c r="Q9">
        <f t="shared" si="4"/>
        <v>1</v>
      </c>
      <c r="R9">
        <v>1</v>
      </c>
      <c r="S9">
        <v>1</v>
      </c>
      <c r="T9">
        <v>1</v>
      </c>
      <c r="U9">
        <v>1</v>
      </c>
      <c r="W9">
        <f>MSRP1!B4</f>
        <v>380000</v>
      </c>
      <c r="X9">
        <f>MSRP1!C4</f>
        <v>501300</v>
      </c>
      <c r="Y9">
        <f>MSRP1!D4</f>
        <v>789000</v>
      </c>
      <c r="Z9">
        <f>MSRP1!E4</f>
        <v>989000</v>
      </c>
      <c r="AA9">
        <f>MSRP1!F4</f>
        <v>507000</v>
      </c>
      <c r="AB9">
        <f>MSRP1!G4</f>
        <v>1371000</v>
      </c>
      <c r="AC9">
        <f>MSRP1!H4</f>
        <v>507000</v>
      </c>
      <c r="AD9">
        <f>MSRP1!I4</f>
        <v>1371000</v>
      </c>
      <c r="AE9">
        <f>MSRP1!J4</f>
        <v>639000</v>
      </c>
      <c r="AF9">
        <f>MSRP1!L4</f>
        <v>639000</v>
      </c>
      <c r="AG9">
        <f>MSRP1!M4</f>
        <v>1200000</v>
      </c>
      <c r="AH9">
        <f>MSRP1!N4</f>
        <v>450000</v>
      </c>
      <c r="AI9">
        <f>MSRP1!P4</f>
        <v>601560</v>
      </c>
      <c r="AJ9">
        <f>MSRP1!Q4</f>
        <v>580000</v>
      </c>
      <c r="AK9">
        <f>MSRP1!R4</f>
        <v>721872</v>
      </c>
      <c r="AL9">
        <f>MSRP1!S4</f>
        <v>696000</v>
      </c>
      <c r="AM9">
        <f>MSRP1!T4</f>
        <v>866246.4</v>
      </c>
    </row>
    <row r="10" spans="1:39">
      <c r="A10">
        <v>2026</v>
      </c>
      <c r="B10">
        <v>1</v>
      </c>
      <c r="C10">
        <v>1</v>
      </c>
      <c r="D10">
        <v>0.88</v>
      </c>
      <c r="E10">
        <v>0.88</v>
      </c>
      <c r="F10">
        <f t="shared" si="0"/>
        <v>0.88</v>
      </c>
      <c r="G10">
        <v>0.88</v>
      </c>
      <c r="H10">
        <v>0.97</v>
      </c>
      <c r="I10">
        <f t="shared" si="1"/>
        <v>0.88</v>
      </c>
      <c r="J10">
        <v>0.88</v>
      </c>
      <c r="K10">
        <f t="shared" si="2"/>
        <v>0.95199999999999996</v>
      </c>
      <c r="L10">
        <v>1.7000000000000004</v>
      </c>
      <c r="M10">
        <v>1.633333333333334</v>
      </c>
      <c r="N10">
        <f t="shared" si="5"/>
        <v>0.88</v>
      </c>
      <c r="O10">
        <v>0.98899999999999999</v>
      </c>
      <c r="P10">
        <f t="shared" si="3"/>
        <v>1</v>
      </c>
      <c r="Q10">
        <f t="shared" si="4"/>
        <v>1</v>
      </c>
      <c r="R10">
        <v>0.99</v>
      </c>
      <c r="S10">
        <v>0.98</v>
      </c>
      <c r="T10">
        <v>0.99</v>
      </c>
      <c r="U10">
        <v>0.99</v>
      </c>
    </row>
    <row r="11" spans="1:39">
      <c r="A11">
        <v>2027</v>
      </c>
      <c r="B11">
        <v>1</v>
      </c>
      <c r="C11">
        <v>1</v>
      </c>
      <c r="D11">
        <v>0.86</v>
      </c>
      <c r="E11">
        <v>0.86</v>
      </c>
      <c r="F11">
        <f t="shared" si="0"/>
        <v>0.86</v>
      </c>
      <c r="G11">
        <v>0.86</v>
      </c>
      <c r="H11">
        <v>0.96799999999999997</v>
      </c>
      <c r="I11">
        <f t="shared" si="1"/>
        <v>0.86</v>
      </c>
      <c r="J11">
        <v>0.86</v>
      </c>
      <c r="K11">
        <f t="shared" si="2"/>
        <v>0.94399999999999995</v>
      </c>
      <c r="L11">
        <v>1.628571428571429</v>
      </c>
      <c r="M11">
        <v>1.5666666666666673</v>
      </c>
      <c r="N11">
        <f t="shared" si="5"/>
        <v>0.86</v>
      </c>
      <c r="O11">
        <v>0.96799999999999997</v>
      </c>
      <c r="P11">
        <f t="shared" si="3"/>
        <v>1</v>
      </c>
      <c r="Q11">
        <f t="shared" si="4"/>
        <v>1</v>
      </c>
      <c r="R11">
        <v>0.98</v>
      </c>
      <c r="S11">
        <v>0.96</v>
      </c>
      <c r="T11">
        <v>0.98</v>
      </c>
      <c r="U11">
        <v>0.98</v>
      </c>
    </row>
    <row r="12" spans="1:39">
      <c r="A12">
        <v>2028</v>
      </c>
      <c r="B12">
        <v>1</v>
      </c>
      <c r="C12">
        <v>1</v>
      </c>
      <c r="D12">
        <v>0.84</v>
      </c>
      <c r="E12">
        <v>0.84</v>
      </c>
      <c r="F12">
        <f t="shared" si="0"/>
        <v>0.84</v>
      </c>
      <c r="G12">
        <v>0.84</v>
      </c>
      <c r="H12">
        <v>0.96599999999999997</v>
      </c>
      <c r="I12">
        <f t="shared" si="1"/>
        <v>0.84</v>
      </c>
      <c r="J12">
        <v>0.84</v>
      </c>
      <c r="K12">
        <f t="shared" si="2"/>
        <v>0.93599999999999994</v>
      </c>
      <c r="L12">
        <v>1.5571428571428576</v>
      </c>
      <c r="M12">
        <v>1.5000000000000007</v>
      </c>
      <c r="N12">
        <f t="shared" si="5"/>
        <v>0.84</v>
      </c>
      <c r="O12">
        <v>0.94700000000000006</v>
      </c>
      <c r="P12">
        <f t="shared" si="3"/>
        <v>1</v>
      </c>
      <c r="Q12">
        <f t="shared" si="4"/>
        <v>1</v>
      </c>
      <c r="R12">
        <v>0.97</v>
      </c>
      <c r="S12">
        <v>0.94</v>
      </c>
      <c r="T12">
        <v>0.97</v>
      </c>
      <c r="U12">
        <v>0.97</v>
      </c>
    </row>
    <row r="13" spans="1:39">
      <c r="A13">
        <v>2029</v>
      </c>
      <c r="B13">
        <v>1</v>
      </c>
      <c r="C13">
        <v>1</v>
      </c>
      <c r="D13">
        <v>0.82000000000000006</v>
      </c>
      <c r="E13">
        <v>0.82000000000000006</v>
      </c>
      <c r="F13">
        <f t="shared" si="0"/>
        <v>0.82000000000000006</v>
      </c>
      <c r="G13">
        <v>0.82000000000000006</v>
      </c>
      <c r="H13">
        <v>0.96399999999999997</v>
      </c>
      <c r="I13">
        <f t="shared" si="1"/>
        <v>0.82000000000000006</v>
      </c>
      <c r="J13">
        <v>0.82000000000000006</v>
      </c>
      <c r="K13">
        <f t="shared" si="2"/>
        <v>0.92800000000000005</v>
      </c>
      <c r="L13">
        <v>1.4857142857142862</v>
      </c>
      <c r="M13">
        <v>1.433333333333334</v>
      </c>
      <c r="N13">
        <f t="shared" si="5"/>
        <v>0.82000000000000006</v>
      </c>
      <c r="O13">
        <v>0.92600000000000005</v>
      </c>
      <c r="P13">
        <f t="shared" si="3"/>
        <v>1</v>
      </c>
      <c r="Q13">
        <f t="shared" si="4"/>
        <v>1</v>
      </c>
      <c r="R13">
        <v>0.96</v>
      </c>
      <c r="S13">
        <v>0.92</v>
      </c>
      <c r="T13">
        <v>0.96</v>
      </c>
      <c r="U13">
        <v>0.96</v>
      </c>
    </row>
    <row r="14" spans="1:39" s="18" customFormat="1">
      <c r="A14" s="18">
        <v>2030</v>
      </c>
      <c r="B14" s="18">
        <v>1</v>
      </c>
      <c r="C14" s="18">
        <v>1</v>
      </c>
      <c r="D14" s="18">
        <v>0.8</v>
      </c>
      <c r="E14" s="18">
        <v>0.8</v>
      </c>
      <c r="F14" s="18">
        <f t="shared" si="0"/>
        <v>0.8</v>
      </c>
      <c r="G14" s="18">
        <v>0.8</v>
      </c>
      <c r="H14" s="18">
        <v>0.96199999999999997</v>
      </c>
      <c r="I14" s="18">
        <f t="shared" si="1"/>
        <v>0.8</v>
      </c>
      <c r="J14" s="18">
        <v>0.8</v>
      </c>
      <c r="K14" s="18">
        <f t="shared" si="2"/>
        <v>0.92</v>
      </c>
      <c r="L14" s="18">
        <v>1.4142857142857148</v>
      </c>
      <c r="M14" s="18">
        <v>1.3666666666666676</v>
      </c>
      <c r="N14" s="18">
        <f t="shared" si="5"/>
        <v>0.8</v>
      </c>
      <c r="O14" s="18">
        <v>0.90500000000000003</v>
      </c>
      <c r="P14" s="18">
        <f t="shared" si="3"/>
        <v>1</v>
      </c>
      <c r="Q14" s="18">
        <f t="shared" si="4"/>
        <v>1</v>
      </c>
      <c r="R14" s="18">
        <v>0.95</v>
      </c>
      <c r="S14" s="18">
        <v>0.9</v>
      </c>
      <c r="T14" s="18">
        <v>0.95</v>
      </c>
      <c r="U14" s="18">
        <v>0.95</v>
      </c>
    </row>
    <row r="15" spans="1:39">
      <c r="A15">
        <v>2031</v>
      </c>
      <c r="B15">
        <v>1</v>
      </c>
      <c r="C15">
        <v>1</v>
      </c>
      <c r="D15">
        <v>0.79500000000000004</v>
      </c>
      <c r="E15">
        <v>0.8</v>
      </c>
      <c r="F15">
        <f t="shared" si="0"/>
        <v>0.8</v>
      </c>
      <c r="G15">
        <v>0.8</v>
      </c>
      <c r="H15">
        <v>0.96</v>
      </c>
      <c r="I15">
        <f t="shared" si="1"/>
        <v>0.8</v>
      </c>
      <c r="J15">
        <v>0.8</v>
      </c>
      <c r="K15">
        <f t="shared" ref="K15:K44" si="6">0.4*D15+0.6*B15</f>
        <v>0.91800000000000004</v>
      </c>
      <c r="L15">
        <v>1.3428571428571434</v>
      </c>
      <c r="M15">
        <v>1.3000000000000009</v>
      </c>
      <c r="N15">
        <f t="shared" si="5"/>
        <v>0.79500000000000004</v>
      </c>
      <c r="O15">
        <v>0.88400000000000001</v>
      </c>
      <c r="P15">
        <f t="shared" si="3"/>
        <v>1</v>
      </c>
      <c r="Q15">
        <f t="shared" si="4"/>
        <v>1</v>
      </c>
      <c r="R15">
        <v>0.94</v>
      </c>
      <c r="S15">
        <v>0.88</v>
      </c>
      <c r="T15">
        <v>0.94</v>
      </c>
      <c r="U15">
        <v>0.94</v>
      </c>
    </row>
    <row r="16" spans="1:39">
      <c r="A16">
        <v>2032</v>
      </c>
      <c r="B16">
        <v>1</v>
      </c>
      <c r="C16">
        <v>1</v>
      </c>
      <c r="D16">
        <v>0.79</v>
      </c>
      <c r="E16">
        <v>0.8</v>
      </c>
      <c r="F16">
        <f t="shared" si="0"/>
        <v>0.8</v>
      </c>
      <c r="G16">
        <v>0.8</v>
      </c>
      <c r="H16">
        <v>0.96</v>
      </c>
      <c r="I16">
        <f t="shared" si="1"/>
        <v>0.8</v>
      </c>
      <c r="J16">
        <v>0.8</v>
      </c>
      <c r="K16">
        <f t="shared" si="6"/>
        <v>0.91600000000000004</v>
      </c>
      <c r="L16">
        <v>1.271428571428572</v>
      </c>
      <c r="M16">
        <v>1.2333333333333343</v>
      </c>
      <c r="N16">
        <f t="shared" si="5"/>
        <v>0.79</v>
      </c>
      <c r="O16">
        <v>0.86299999999999999</v>
      </c>
      <c r="P16">
        <f t="shared" si="3"/>
        <v>1</v>
      </c>
      <c r="Q16">
        <f t="shared" si="4"/>
        <v>1</v>
      </c>
      <c r="R16">
        <v>0.93</v>
      </c>
      <c r="S16">
        <v>0.86</v>
      </c>
      <c r="T16">
        <v>0.93</v>
      </c>
      <c r="U16">
        <v>0.93</v>
      </c>
    </row>
    <row r="17" spans="1:39">
      <c r="A17">
        <v>2033</v>
      </c>
      <c r="B17">
        <v>1</v>
      </c>
      <c r="C17">
        <v>1</v>
      </c>
      <c r="D17">
        <v>0.78500000000000003</v>
      </c>
      <c r="E17">
        <v>0.8</v>
      </c>
      <c r="F17">
        <f t="shared" si="0"/>
        <v>0.8</v>
      </c>
      <c r="G17">
        <v>0.8</v>
      </c>
      <c r="H17">
        <v>0.96</v>
      </c>
      <c r="I17">
        <f t="shared" si="1"/>
        <v>0.8</v>
      </c>
      <c r="J17">
        <v>0.8</v>
      </c>
      <c r="K17">
        <f t="shared" si="6"/>
        <v>0.91400000000000003</v>
      </c>
      <c r="L17">
        <v>1.2000000000000006</v>
      </c>
      <c r="M17">
        <v>1.1666666666666679</v>
      </c>
      <c r="N17">
        <f t="shared" si="5"/>
        <v>0.78500000000000003</v>
      </c>
      <c r="O17">
        <v>0.84199999999999997</v>
      </c>
      <c r="P17">
        <f t="shared" si="3"/>
        <v>1</v>
      </c>
      <c r="Q17">
        <f t="shared" si="4"/>
        <v>1</v>
      </c>
      <c r="R17">
        <v>0.92</v>
      </c>
      <c r="S17">
        <v>0.84</v>
      </c>
      <c r="T17">
        <v>0.92</v>
      </c>
      <c r="U17">
        <v>0.92</v>
      </c>
    </row>
    <row r="18" spans="1:39">
      <c r="A18">
        <v>2034</v>
      </c>
      <c r="B18">
        <v>1</v>
      </c>
      <c r="C18">
        <v>1</v>
      </c>
      <c r="D18">
        <v>0.78</v>
      </c>
      <c r="E18">
        <v>0.8</v>
      </c>
      <c r="F18">
        <f t="shared" si="0"/>
        <v>0.8</v>
      </c>
      <c r="G18">
        <v>0.8</v>
      </c>
      <c r="H18">
        <v>0.96</v>
      </c>
      <c r="I18">
        <f t="shared" si="1"/>
        <v>0.8</v>
      </c>
      <c r="J18">
        <v>0.8</v>
      </c>
      <c r="K18">
        <f t="shared" si="6"/>
        <v>0.91200000000000003</v>
      </c>
      <c r="L18">
        <v>1.1285714285714292</v>
      </c>
      <c r="M18">
        <v>1.1000000000000012</v>
      </c>
      <c r="N18">
        <f t="shared" si="5"/>
        <v>0.78</v>
      </c>
      <c r="O18">
        <v>0.82099999999999995</v>
      </c>
      <c r="P18">
        <f t="shared" si="3"/>
        <v>1</v>
      </c>
      <c r="Q18">
        <f t="shared" si="4"/>
        <v>1</v>
      </c>
      <c r="R18">
        <v>0.91</v>
      </c>
      <c r="S18">
        <v>0.82000000000000006</v>
      </c>
      <c r="T18">
        <v>0.91</v>
      </c>
      <c r="U18">
        <v>0.91</v>
      </c>
    </row>
    <row r="19" spans="1:39">
      <c r="A19">
        <v>2035</v>
      </c>
      <c r="B19">
        <v>1</v>
      </c>
      <c r="C19">
        <v>1</v>
      </c>
      <c r="D19">
        <v>0.77500000000000002</v>
      </c>
      <c r="E19">
        <v>0.8</v>
      </c>
      <c r="F19">
        <f t="shared" si="0"/>
        <v>0.8</v>
      </c>
      <c r="G19">
        <v>0.8</v>
      </c>
      <c r="H19">
        <v>0.96</v>
      </c>
      <c r="I19">
        <f t="shared" si="1"/>
        <v>0.8</v>
      </c>
      <c r="J19">
        <v>0.8</v>
      </c>
      <c r="K19">
        <f t="shared" si="6"/>
        <v>0.91</v>
      </c>
      <c r="L19">
        <v>1.0571428571428578</v>
      </c>
      <c r="M19">
        <v>1.0333333333333345</v>
      </c>
      <c r="N19">
        <f t="shared" si="5"/>
        <v>0.77500000000000002</v>
      </c>
      <c r="O19">
        <v>0.8</v>
      </c>
      <c r="P19">
        <f t="shared" si="3"/>
        <v>1</v>
      </c>
      <c r="Q19">
        <f t="shared" si="4"/>
        <v>1</v>
      </c>
      <c r="R19">
        <v>0.9</v>
      </c>
      <c r="S19">
        <v>0.8</v>
      </c>
      <c r="T19">
        <v>0.9</v>
      </c>
      <c r="U19">
        <v>0.9</v>
      </c>
      <c r="W19">
        <f>B19*MSRP1!B4</f>
        <v>380000</v>
      </c>
      <c r="X19">
        <f>C19*MSRP1!C4</f>
        <v>501300</v>
      </c>
      <c r="Y19">
        <f>D19*MSRP1!D4</f>
        <v>611475</v>
      </c>
      <c r="Z19">
        <f>E19*MSRP1!E4</f>
        <v>791200</v>
      </c>
      <c r="AA19">
        <f>F19*MSRP1!F4</f>
        <v>405600</v>
      </c>
      <c r="AB19">
        <f>G19*MSRP1!G4</f>
        <v>1096800</v>
      </c>
      <c r="AC19">
        <f>H19*MSRP1!H4</f>
        <v>486720</v>
      </c>
      <c r="AD19">
        <f>J19*MSRP1!I4</f>
        <v>1096800</v>
      </c>
      <c r="AE19">
        <f>K19*MSRP1!J4</f>
        <v>581490</v>
      </c>
      <c r="AF19">
        <f>M19*MSRP1!L4</f>
        <v>660300.00000000081</v>
      </c>
      <c r="AG19">
        <f>N19*MSRP1!M4</f>
        <v>930000</v>
      </c>
      <c r="AH19">
        <f>O19*MSRP1!N4</f>
        <v>360000</v>
      </c>
      <c r="AI19">
        <f>Q19*MSRP1!P4</f>
        <v>601560</v>
      </c>
      <c r="AJ19">
        <f>R19*MSRP1!Q4</f>
        <v>522000</v>
      </c>
      <c r="AK19">
        <f>S19*MSRP1!R4</f>
        <v>577497.59999999998</v>
      </c>
      <c r="AL19">
        <f>T19*MSRP1!S4</f>
        <v>626400</v>
      </c>
      <c r="AM19">
        <f>U19*MSRP1!T4</f>
        <v>779621.76</v>
      </c>
    </row>
    <row r="20" spans="1:39">
      <c r="A20">
        <v>2036</v>
      </c>
      <c r="B20">
        <v>1</v>
      </c>
      <c r="C20">
        <v>1</v>
      </c>
      <c r="D20">
        <v>0.77</v>
      </c>
      <c r="E20">
        <v>0.8</v>
      </c>
      <c r="F20">
        <f t="shared" si="0"/>
        <v>0.8</v>
      </c>
      <c r="G20">
        <v>0.8</v>
      </c>
      <c r="H20">
        <v>0.96</v>
      </c>
      <c r="I20">
        <f t="shared" si="1"/>
        <v>0.8</v>
      </c>
      <c r="J20">
        <v>0.8</v>
      </c>
      <c r="K20">
        <f t="shared" si="6"/>
        <v>0.90800000000000003</v>
      </c>
      <c r="L20">
        <v>0.98571428571428643</v>
      </c>
      <c r="M20">
        <v>0.9666666666666679</v>
      </c>
      <c r="N20">
        <f t="shared" si="5"/>
        <v>0.77</v>
      </c>
      <c r="O20">
        <v>0.8</v>
      </c>
      <c r="P20">
        <f t="shared" si="3"/>
        <v>1</v>
      </c>
      <c r="Q20">
        <f t="shared" si="4"/>
        <v>1</v>
      </c>
      <c r="R20">
        <v>0.89</v>
      </c>
      <c r="S20">
        <v>0.77</v>
      </c>
      <c r="T20">
        <v>0.89</v>
      </c>
      <c r="U20">
        <v>0.89</v>
      </c>
    </row>
    <row r="21" spans="1:39">
      <c r="A21">
        <v>2037</v>
      </c>
      <c r="B21">
        <v>1</v>
      </c>
      <c r="C21">
        <v>1</v>
      </c>
      <c r="D21">
        <v>0.76500000000000001</v>
      </c>
      <c r="E21">
        <v>0.8</v>
      </c>
      <c r="F21">
        <f t="shared" si="0"/>
        <v>0.8</v>
      </c>
      <c r="G21">
        <v>0.8</v>
      </c>
      <c r="H21">
        <v>0.96</v>
      </c>
      <c r="I21">
        <f t="shared" si="1"/>
        <v>0.8</v>
      </c>
      <c r="J21">
        <v>0.8</v>
      </c>
      <c r="K21">
        <f t="shared" si="6"/>
        <v>0.90600000000000003</v>
      </c>
      <c r="L21">
        <v>0.91428571428571503</v>
      </c>
      <c r="M21">
        <v>0.90000000000000124</v>
      </c>
      <c r="N21">
        <f t="shared" si="5"/>
        <v>0.76500000000000001</v>
      </c>
      <c r="O21">
        <v>0.8</v>
      </c>
      <c r="P21">
        <f t="shared" si="3"/>
        <v>1</v>
      </c>
      <c r="Q21">
        <f t="shared" si="4"/>
        <v>1</v>
      </c>
      <c r="R21">
        <v>0.88</v>
      </c>
      <c r="S21">
        <v>0.74</v>
      </c>
      <c r="T21">
        <v>0.88</v>
      </c>
      <c r="U21">
        <v>0.88</v>
      </c>
    </row>
    <row r="22" spans="1:39">
      <c r="A22">
        <v>2038</v>
      </c>
      <c r="B22">
        <v>1</v>
      </c>
      <c r="C22">
        <v>1</v>
      </c>
      <c r="D22">
        <v>0.76</v>
      </c>
      <c r="E22">
        <v>0.8</v>
      </c>
      <c r="F22">
        <f t="shared" si="0"/>
        <v>0.8</v>
      </c>
      <c r="G22">
        <v>0.8</v>
      </c>
      <c r="H22">
        <v>0.96</v>
      </c>
      <c r="I22">
        <f t="shared" si="1"/>
        <v>0.8</v>
      </c>
      <c r="J22">
        <v>0.8</v>
      </c>
      <c r="K22">
        <f t="shared" si="6"/>
        <v>0.90400000000000003</v>
      </c>
      <c r="L22">
        <v>0.84285714285714364</v>
      </c>
      <c r="M22">
        <v>0.83333333333333481</v>
      </c>
      <c r="N22">
        <f t="shared" si="5"/>
        <v>0.76</v>
      </c>
      <c r="O22">
        <v>0.8</v>
      </c>
      <c r="P22">
        <f t="shared" si="3"/>
        <v>1</v>
      </c>
      <c r="Q22">
        <f t="shared" si="4"/>
        <v>1</v>
      </c>
      <c r="R22">
        <v>0.87</v>
      </c>
      <c r="S22">
        <v>0.71000000000000008</v>
      </c>
      <c r="T22">
        <v>0.87</v>
      </c>
      <c r="U22">
        <v>0.87</v>
      </c>
    </row>
    <row r="23" spans="1:39">
      <c r="A23">
        <v>2039</v>
      </c>
      <c r="B23">
        <v>1</v>
      </c>
      <c r="C23">
        <v>1</v>
      </c>
      <c r="D23">
        <v>0.755</v>
      </c>
      <c r="E23">
        <v>0.8</v>
      </c>
      <c r="F23">
        <f t="shared" si="0"/>
        <v>0.8</v>
      </c>
      <c r="G23">
        <v>0.8</v>
      </c>
      <c r="H23">
        <v>0.96</v>
      </c>
      <c r="I23">
        <f t="shared" si="1"/>
        <v>0.8</v>
      </c>
      <c r="J23">
        <v>0.8</v>
      </c>
      <c r="K23">
        <f t="shared" si="6"/>
        <v>0.90200000000000002</v>
      </c>
      <c r="L23">
        <v>0.77142857142857224</v>
      </c>
      <c r="M23">
        <v>0.76666666666666816</v>
      </c>
      <c r="N23">
        <f t="shared" si="5"/>
        <v>0.755</v>
      </c>
      <c r="O23">
        <v>0.8</v>
      </c>
      <c r="P23">
        <f t="shared" si="3"/>
        <v>1</v>
      </c>
      <c r="Q23">
        <f t="shared" si="4"/>
        <v>1</v>
      </c>
      <c r="R23">
        <v>0.86</v>
      </c>
      <c r="S23">
        <v>0.68</v>
      </c>
      <c r="T23">
        <v>0.86</v>
      </c>
      <c r="U23">
        <v>0.86</v>
      </c>
    </row>
    <row r="24" spans="1:39">
      <c r="A24">
        <v>2040</v>
      </c>
      <c r="B24">
        <v>1</v>
      </c>
      <c r="C24">
        <v>1</v>
      </c>
      <c r="D24">
        <v>0.75</v>
      </c>
      <c r="E24">
        <v>0.8</v>
      </c>
      <c r="F24">
        <f t="shared" si="0"/>
        <v>0.8</v>
      </c>
      <c r="G24">
        <v>0.8</v>
      </c>
      <c r="H24">
        <v>0.96</v>
      </c>
      <c r="I24">
        <f t="shared" si="1"/>
        <v>0.8</v>
      </c>
      <c r="J24">
        <v>0.8</v>
      </c>
      <c r="K24">
        <f t="shared" si="6"/>
        <v>0.9</v>
      </c>
      <c r="L24">
        <v>0.70000000000000084</v>
      </c>
      <c r="M24">
        <v>0.70000000000000151</v>
      </c>
      <c r="N24">
        <f t="shared" si="5"/>
        <v>0.75</v>
      </c>
      <c r="O24">
        <v>0.8</v>
      </c>
      <c r="P24">
        <f t="shared" si="3"/>
        <v>1</v>
      </c>
      <c r="Q24">
        <f t="shared" si="4"/>
        <v>1</v>
      </c>
      <c r="R24">
        <v>0.85</v>
      </c>
      <c r="S24">
        <v>0.65</v>
      </c>
      <c r="T24">
        <v>0.85</v>
      </c>
      <c r="U24">
        <v>0.85</v>
      </c>
    </row>
    <row r="25" spans="1:39">
      <c r="A25">
        <v>2041</v>
      </c>
      <c r="B25">
        <v>1</v>
      </c>
      <c r="C25">
        <v>1</v>
      </c>
      <c r="D25">
        <v>0.75</v>
      </c>
      <c r="E25">
        <v>0.8</v>
      </c>
      <c r="F25">
        <f t="shared" si="0"/>
        <v>0.8</v>
      </c>
      <c r="G25">
        <v>0.8</v>
      </c>
      <c r="H25">
        <v>0.96</v>
      </c>
      <c r="I25">
        <f t="shared" si="1"/>
        <v>0.8</v>
      </c>
      <c r="J25">
        <v>0.8</v>
      </c>
      <c r="K25">
        <f t="shared" si="6"/>
        <v>0.9</v>
      </c>
      <c r="L25">
        <v>0.70000000000000095</v>
      </c>
      <c r="M25">
        <v>0.70000000000000095</v>
      </c>
      <c r="N25">
        <f t="shared" si="5"/>
        <v>0.75</v>
      </c>
      <c r="O25">
        <v>0.8</v>
      </c>
      <c r="P25">
        <f t="shared" si="3"/>
        <v>1</v>
      </c>
      <c r="Q25">
        <f t="shared" si="4"/>
        <v>1</v>
      </c>
      <c r="R25">
        <v>0.84</v>
      </c>
      <c r="S25">
        <v>0.62000000000000011</v>
      </c>
      <c r="T25">
        <v>0.84</v>
      </c>
      <c r="U25">
        <v>0.84</v>
      </c>
    </row>
    <row r="26" spans="1:39">
      <c r="A26">
        <v>2042</v>
      </c>
      <c r="B26">
        <v>1</v>
      </c>
      <c r="C26">
        <v>1</v>
      </c>
      <c r="D26">
        <v>0.75</v>
      </c>
      <c r="E26">
        <v>0.8</v>
      </c>
      <c r="F26">
        <f t="shared" si="0"/>
        <v>0.8</v>
      </c>
      <c r="G26">
        <v>0.8</v>
      </c>
      <c r="H26">
        <v>0.96</v>
      </c>
      <c r="I26">
        <f t="shared" si="1"/>
        <v>0.8</v>
      </c>
      <c r="J26">
        <v>0.8</v>
      </c>
      <c r="K26">
        <f t="shared" si="6"/>
        <v>0.9</v>
      </c>
      <c r="L26">
        <v>0.70000000000000095</v>
      </c>
      <c r="M26">
        <v>0.70000000000000095</v>
      </c>
      <c r="N26">
        <f t="shared" si="5"/>
        <v>0.75</v>
      </c>
      <c r="O26">
        <v>0.8</v>
      </c>
      <c r="P26">
        <f t="shared" si="3"/>
        <v>1</v>
      </c>
      <c r="Q26">
        <f t="shared" si="4"/>
        <v>1</v>
      </c>
      <c r="R26">
        <v>0.83</v>
      </c>
      <c r="S26">
        <v>0.59000000000000008</v>
      </c>
      <c r="T26">
        <v>0.83</v>
      </c>
      <c r="U26">
        <v>0.83</v>
      </c>
    </row>
    <row r="27" spans="1:39">
      <c r="A27">
        <v>2043</v>
      </c>
      <c r="B27">
        <v>1</v>
      </c>
      <c r="C27">
        <v>1</v>
      </c>
      <c r="D27">
        <v>0.75</v>
      </c>
      <c r="E27">
        <v>0.8</v>
      </c>
      <c r="F27">
        <f t="shared" si="0"/>
        <v>0.8</v>
      </c>
      <c r="G27">
        <v>0.8</v>
      </c>
      <c r="H27">
        <v>0.96</v>
      </c>
      <c r="I27">
        <f t="shared" si="1"/>
        <v>0.8</v>
      </c>
      <c r="J27">
        <v>0.8</v>
      </c>
      <c r="K27">
        <f t="shared" si="6"/>
        <v>0.9</v>
      </c>
      <c r="L27">
        <v>0.70000000000000095</v>
      </c>
      <c r="M27">
        <v>0.70000000000000095</v>
      </c>
      <c r="N27">
        <f t="shared" si="5"/>
        <v>0.75</v>
      </c>
      <c r="O27">
        <v>0.8</v>
      </c>
      <c r="P27">
        <f t="shared" si="3"/>
        <v>1</v>
      </c>
      <c r="Q27">
        <f t="shared" si="4"/>
        <v>1</v>
      </c>
      <c r="R27">
        <v>0.82</v>
      </c>
      <c r="S27">
        <v>0.56000000000000005</v>
      </c>
      <c r="T27">
        <v>0.82</v>
      </c>
      <c r="U27">
        <v>0.82</v>
      </c>
    </row>
    <row r="28" spans="1:39">
      <c r="A28">
        <v>2044</v>
      </c>
      <c r="B28">
        <v>1</v>
      </c>
      <c r="C28">
        <v>1</v>
      </c>
      <c r="D28">
        <v>0.75</v>
      </c>
      <c r="E28">
        <v>0.8</v>
      </c>
      <c r="F28">
        <f t="shared" si="0"/>
        <v>0.8</v>
      </c>
      <c r="G28">
        <v>0.8</v>
      </c>
      <c r="H28">
        <v>0.96</v>
      </c>
      <c r="I28">
        <f t="shared" si="1"/>
        <v>0.8</v>
      </c>
      <c r="J28">
        <v>0.8</v>
      </c>
      <c r="K28">
        <f t="shared" si="6"/>
        <v>0.9</v>
      </c>
      <c r="L28">
        <v>0.70000000000000095</v>
      </c>
      <c r="M28">
        <v>0.70000000000000095</v>
      </c>
      <c r="N28">
        <f t="shared" si="5"/>
        <v>0.75</v>
      </c>
      <c r="O28">
        <v>0.8</v>
      </c>
      <c r="P28">
        <f t="shared" si="3"/>
        <v>1</v>
      </c>
      <c r="Q28">
        <f t="shared" si="4"/>
        <v>1</v>
      </c>
      <c r="R28">
        <v>0.81</v>
      </c>
      <c r="S28">
        <v>0.53</v>
      </c>
      <c r="T28">
        <v>0.81</v>
      </c>
      <c r="U28">
        <v>0.81</v>
      </c>
    </row>
    <row r="29" spans="1:39">
      <c r="A29">
        <v>2045</v>
      </c>
      <c r="B29">
        <v>1</v>
      </c>
      <c r="C29">
        <v>1</v>
      </c>
      <c r="D29">
        <v>0.75</v>
      </c>
      <c r="E29">
        <v>0.8</v>
      </c>
      <c r="F29">
        <f t="shared" si="0"/>
        <v>0.8</v>
      </c>
      <c r="G29">
        <v>0.8</v>
      </c>
      <c r="H29">
        <v>0.96</v>
      </c>
      <c r="I29">
        <f t="shared" si="1"/>
        <v>0.8</v>
      </c>
      <c r="J29">
        <v>0.8</v>
      </c>
      <c r="K29">
        <f t="shared" si="6"/>
        <v>0.9</v>
      </c>
      <c r="L29">
        <v>0.70000000000000095</v>
      </c>
      <c r="M29">
        <v>0.70000000000000095</v>
      </c>
      <c r="N29">
        <f t="shared" si="5"/>
        <v>0.75</v>
      </c>
      <c r="O29">
        <v>0.8</v>
      </c>
      <c r="P29">
        <f t="shared" si="3"/>
        <v>1</v>
      </c>
      <c r="Q29">
        <f t="shared" si="4"/>
        <v>1</v>
      </c>
      <c r="R29">
        <v>0.8</v>
      </c>
      <c r="S29">
        <v>0.5</v>
      </c>
      <c r="T29">
        <v>0.8</v>
      </c>
      <c r="U29">
        <v>0.8</v>
      </c>
    </row>
    <row r="30" spans="1:39">
      <c r="A30">
        <v>2046</v>
      </c>
      <c r="B30">
        <v>1</v>
      </c>
      <c r="C30">
        <v>1</v>
      </c>
      <c r="D30">
        <v>0.75</v>
      </c>
      <c r="E30">
        <v>0.8</v>
      </c>
      <c r="F30">
        <f t="shared" si="0"/>
        <v>0.8</v>
      </c>
      <c r="G30">
        <v>0.8</v>
      </c>
      <c r="H30">
        <v>0.96</v>
      </c>
      <c r="I30">
        <f t="shared" si="1"/>
        <v>0.8</v>
      </c>
      <c r="J30">
        <v>0.8</v>
      </c>
      <c r="K30">
        <f t="shared" si="6"/>
        <v>0.9</v>
      </c>
      <c r="L30">
        <v>0.70000000000000095</v>
      </c>
      <c r="M30">
        <v>0.70000000000000095</v>
      </c>
      <c r="N30">
        <f t="shared" si="5"/>
        <v>0.75</v>
      </c>
      <c r="O30">
        <v>0.8</v>
      </c>
      <c r="P30">
        <f t="shared" si="3"/>
        <v>1</v>
      </c>
      <c r="Q30">
        <f t="shared" si="4"/>
        <v>1</v>
      </c>
      <c r="R30">
        <v>0.79</v>
      </c>
      <c r="S30">
        <v>0.5</v>
      </c>
      <c r="T30">
        <v>0.79</v>
      </c>
      <c r="U30">
        <v>0.79</v>
      </c>
    </row>
    <row r="31" spans="1:39">
      <c r="A31">
        <v>2047</v>
      </c>
      <c r="B31">
        <v>1</v>
      </c>
      <c r="C31">
        <v>1</v>
      </c>
      <c r="D31">
        <v>0.75</v>
      </c>
      <c r="E31">
        <v>0.8</v>
      </c>
      <c r="F31">
        <f t="shared" si="0"/>
        <v>0.8</v>
      </c>
      <c r="G31">
        <v>0.8</v>
      </c>
      <c r="H31">
        <v>0.96</v>
      </c>
      <c r="I31">
        <f t="shared" si="1"/>
        <v>0.8</v>
      </c>
      <c r="J31">
        <v>0.8</v>
      </c>
      <c r="K31">
        <f t="shared" si="6"/>
        <v>0.9</v>
      </c>
      <c r="L31">
        <v>0.70000000000000095</v>
      </c>
      <c r="M31">
        <v>0.70000000000000095</v>
      </c>
      <c r="N31">
        <f t="shared" si="5"/>
        <v>0.75</v>
      </c>
      <c r="O31">
        <v>0.8</v>
      </c>
      <c r="P31">
        <f t="shared" si="3"/>
        <v>1</v>
      </c>
      <c r="Q31">
        <f t="shared" si="4"/>
        <v>1</v>
      </c>
      <c r="R31">
        <v>0.78</v>
      </c>
      <c r="S31">
        <v>0.5</v>
      </c>
      <c r="T31">
        <v>0.78</v>
      </c>
      <c r="U31">
        <v>0.78</v>
      </c>
    </row>
    <row r="32" spans="1:39">
      <c r="A32">
        <v>2048</v>
      </c>
      <c r="B32">
        <v>1</v>
      </c>
      <c r="C32">
        <v>1</v>
      </c>
      <c r="D32">
        <v>0.75</v>
      </c>
      <c r="E32">
        <v>0.8</v>
      </c>
      <c r="F32">
        <f t="shared" si="0"/>
        <v>0.8</v>
      </c>
      <c r="G32">
        <v>0.8</v>
      </c>
      <c r="H32">
        <v>0.96</v>
      </c>
      <c r="I32">
        <f t="shared" si="1"/>
        <v>0.8</v>
      </c>
      <c r="J32">
        <v>0.8</v>
      </c>
      <c r="K32">
        <f t="shared" si="6"/>
        <v>0.9</v>
      </c>
      <c r="L32">
        <v>0.70000000000000095</v>
      </c>
      <c r="M32">
        <v>0.70000000000000095</v>
      </c>
      <c r="N32">
        <f t="shared" si="5"/>
        <v>0.75</v>
      </c>
      <c r="O32">
        <v>0.8</v>
      </c>
      <c r="P32">
        <f t="shared" si="3"/>
        <v>1</v>
      </c>
      <c r="Q32">
        <f t="shared" si="4"/>
        <v>1</v>
      </c>
      <c r="R32">
        <v>0.77</v>
      </c>
      <c r="S32">
        <v>0.5</v>
      </c>
      <c r="T32">
        <v>0.77</v>
      </c>
      <c r="U32">
        <v>0.77</v>
      </c>
    </row>
    <row r="33" spans="1:21">
      <c r="A33">
        <v>2049</v>
      </c>
      <c r="B33">
        <v>1</v>
      </c>
      <c r="C33">
        <v>1</v>
      </c>
      <c r="D33">
        <v>0.75</v>
      </c>
      <c r="E33">
        <v>0.8</v>
      </c>
      <c r="F33">
        <f t="shared" si="0"/>
        <v>0.8</v>
      </c>
      <c r="G33">
        <v>0.8</v>
      </c>
      <c r="H33">
        <v>0.96</v>
      </c>
      <c r="I33">
        <f t="shared" si="1"/>
        <v>0.8</v>
      </c>
      <c r="J33">
        <v>0.8</v>
      </c>
      <c r="K33">
        <f t="shared" si="6"/>
        <v>0.9</v>
      </c>
      <c r="L33">
        <v>0.70000000000000095</v>
      </c>
      <c r="M33">
        <v>0.70000000000000095</v>
      </c>
      <c r="N33">
        <f t="shared" si="5"/>
        <v>0.75</v>
      </c>
      <c r="O33">
        <v>0.8</v>
      </c>
      <c r="P33">
        <f t="shared" si="3"/>
        <v>1</v>
      </c>
      <c r="Q33">
        <f t="shared" si="4"/>
        <v>1</v>
      </c>
      <c r="R33">
        <v>0.76</v>
      </c>
      <c r="S33">
        <v>0.5</v>
      </c>
      <c r="T33">
        <v>0.76</v>
      </c>
      <c r="U33">
        <v>0.76</v>
      </c>
    </row>
    <row r="34" spans="1:21">
      <c r="A34">
        <v>2050</v>
      </c>
      <c r="B34">
        <v>1</v>
      </c>
      <c r="C34">
        <v>1</v>
      </c>
      <c r="D34">
        <v>0.75</v>
      </c>
      <c r="E34">
        <v>0.8</v>
      </c>
      <c r="F34">
        <f t="shared" si="0"/>
        <v>0.8</v>
      </c>
      <c r="G34">
        <v>0.8</v>
      </c>
      <c r="H34">
        <v>0.96</v>
      </c>
      <c r="I34">
        <f t="shared" si="1"/>
        <v>0.8</v>
      </c>
      <c r="J34">
        <v>0.8</v>
      </c>
      <c r="K34">
        <f t="shared" si="6"/>
        <v>0.9</v>
      </c>
      <c r="L34">
        <v>0.70000000000000095</v>
      </c>
      <c r="M34">
        <v>0.70000000000000095</v>
      </c>
      <c r="N34">
        <f t="shared" si="5"/>
        <v>0.75</v>
      </c>
      <c r="O34">
        <v>0.8</v>
      </c>
      <c r="P34">
        <f t="shared" si="3"/>
        <v>1</v>
      </c>
      <c r="Q34">
        <f t="shared" si="4"/>
        <v>1</v>
      </c>
      <c r="R34">
        <v>0.75</v>
      </c>
      <c r="S34">
        <v>0.5</v>
      </c>
      <c r="T34">
        <v>0.75</v>
      </c>
      <c r="U34">
        <v>0.75</v>
      </c>
    </row>
    <row r="35" spans="1:21">
      <c r="A35">
        <v>2051</v>
      </c>
      <c r="B35">
        <v>1</v>
      </c>
      <c r="C35">
        <v>1</v>
      </c>
      <c r="D35">
        <v>0.75</v>
      </c>
      <c r="E35">
        <v>0.8</v>
      </c>
      <c r="F35">
        <f t="shared" si="0"/>
        <v>0.8</v>
      </c>
      <c r="G35">
        <v>0.8</v>
      </c>
      <c r="H35">
        <v>0.96</v>
      </c>
      <c r="I35">
        <f t="shared" si="1"/>
        <v>0.8</v>
      </c>
      <c r="J35">
        <v>0.8</v>
      </c>
      <c r="K35">
        <f t="shared" si="6"/>
        <v>0.9</v>
      </c>
      <c r="L35">
        <v>0.70000000000000095</v>
      </c>
      <c r="M35">
        <v>0.70000000000000095</v>
      </c>
      <c r="N35">
        <f t="shared" si="5"/>
        <v>0.75</v>
      </c>
      <c r="O35">
        <v>0.8</v>
      </c>
      <c r="P35">
        <f t="shared" si="3"/>
        <v>1</v>
      </c>
      <c r="Q35">
        <f t="shared" si="4"/>
        <v>1</v>
      </c>
      <c r="R35">
        <v>0.74</v>
      </c>
      <c r="S35">
        <v>0.5</v>
      </c>
      <c r="T35">
        <v>0.74</v>
      </c>
      <c r="U35">
        <v>0.74</v>
      </c>
    </row>
    <row r="36" spans="1:21">
      <c r="A36">
        <v>2052</v>
      </c>
      <c r="B36">
        <v>1</v>
      </c>
      <c r="C36">
        <v>1</v>
      </c>
      <c r="D36">
        <v>0.75</v>
      </c>
      <c r="E36">
        <v>0.8</v>
      </c>
      <c r="F36">
        <f t="shared" si="0"/>
        <v>0.8</v>
      </c>
      <c r="G36">
        <v>0.8</v>
      </c>
      <c r="H36">
        <v>0.96</v>
      </c>
      <c r="I36">
        <f t="shared" si="1"/>
        <v>0.8</v>
      </c>
      <c r="J36">
        <v>0.8</v>
      </c>
      <c r="K36">
        <f t="shared" si="6"/>
        <v>0.9</v>
      </c>
      <c r="L36">
        <v>0.70000000000000095</v>
      </c>
      <c r="M36">
        <v>0.70000000000000095</v>
      </c>
      <c r="N36">
        <f t="shared" si="5"/>
        <v>0.75</v>
      </c>
      <c r="O36">
        <v>0.8</v>
      </c>
      <c r="P36">
        <f t="shared" si="3"/>
        <v>1</v>
      </c>
      <c r="Q36">
        <f t="shared" si="4"/>
        <v>1</v>
      </c>
      <c r="R36">
        <v>0.73</v>
      </c>
      <c r="S36">
        <v>0.5</v>
      </c>
      <c r="T36">
        <v>0.73</v>
      </c>
      <c r="U36">
        <v>0.73</v>
      </c>
    </row>
    <row r="37" spans="1:21">
      <c r="A37">
        <v>2053</v>
      </c>
      <c r="B37">
        <v>1</v>
      </c>
      <c r="C37">
        <v>1</v>
      </c>
      <c r="D37">
        <v>0.75</v>
      </c>
      <c r="E37">
        <v>0.8</v>
      </c>
      <c r="F37">
        <f t="shared" si="0"/>
        <v>0.8</v>
      </c>
      <c r="G37">
        <v>0.8</v>
      </c>
      <c r="H37">
        <v>0.96</v>
      </c>
      <c r="I37">
        <f t="shared" si="1"/>
        <v>0.8</v>
      </c>
      <c r="J37">
        <v>0.8</v>
      </c>
      <c r="K37">
        <f t="shared" si="6"/>
        <v>0.9</v>
      </c>
      <c r="L37">
        <v>0.70000000000000095</v>
      </c>
      <c r="M37">
        <v>0.70000000000000095</v>
      </c>
      <c r="N37">
        <f t="shared" si="5"/>
        <v>0.75</v>
      </c>
      <c r="O37">
        <v>0.8</v>
      </c>
      <c r="P37">
        <f t="shared" si="3"/>
        <v>1</v>
      </c>
      <c r="Q37">
        <f t="shared" si="4"/>
        <v>1</v>
      </c>
      <c r="R37">
        <v>0.72</v>
      </c>
      <c r="S37">
        <v>0.5</v>
      </c>
      <c r="T37">
        <v>0.72</v>
      </c>
      <c r="U37">
        <v>0.72</v>
      </c>
    </row>
    <row r="38" spans="1:21">
      <c r="A38">
        <v>2054</v>
      </c>
      <c r="B38">
        <v>1</v>
      </c>
      <c r="C38">
        <v>1</v>
      </c>
      <c r="D38">
        <v>0.75</v>
      </c>
      <c r="E38">
        <v>0.8</v>
      </c>
      <c r="F38">
        <f t="shared" si="0"/>
        <v>0.8</v>
      </c>
      <c r="G38">
        <v>0.8</v>
      </c>
      <c r="H38">
        <v>0.96</v>
      </c>
      <c r="I38">
        <f t="shared" si="1"/>
        <v>0.8</v>
      </c>
      <c r="J38">
        <v>0.8</v>
      </c>
      <c r="K38">
        <f t="shared" si="6"/>
        <v>0.9</v>
      </c>
      <c r="L38">
        <v>0.70000000000000095</v>
      </c>
      <c r="M38">
        <v>0.70000000000000095</v>
      </c>
      <c r="N38">
        <f t="shared" si="5"/>
        <v>0.75</v>
      </c>
      <c r="O38">
        <v>0.8</v>
      </c>
      <c r="P38">
        <f t="shared" si="3"/>
        <v>1</v>
      </c>
      <c r="Q38">
        <f t="shared" si="4"/>
        <v>1</v>
      </c>
      <c r="R38">
        <v>0.71</v>
      </c>
      <c r="S38">
        <v>0.5</v>
      </c>
      <c r="T38">
        <v>0.71</v>
      </c>
      <c r="U38">
        <v>0.71</v>
      </c>
    </row>
    <row r="39" spans="1:21">
      <c r="A39">
        <v>2055</v>
      </c>
      <c r="B39">
        <v>1</v>
      </c>
      <c r="C39">
        <v>1</v>
      </c>
      <c r="D39">
        <v>0.75</v>
      </c>
      <c r="E39">
        <v>0.8</v>
      </c>
      <c r="F39">
        <f t="shared" si="0"/>
        <v>0.8</v>
      </c>
      <c r="G39">
        <v>0.8</v>
      </c>
      <c r="H39">
        <v>0.96</v>
      </c>
      <c r="I39">
        <f t="shared" si="1"/>
        <v>0.8</v>
      </c>
      <c r="J39">
        <v>0.8</v>
      </c>
      <c r="K39">
        <f t="shared" si="6"/>
        <v>0.9</v>
      </c>
      <c r="L39">
        <v>0.70000000000000095</v>
      </c>
      <c r="M39">
        <v>0.70000000000000095</v>
      </c>
      <c r="N39">
        <f t="shared" si="5"/>
        <v>0.75</v>
      </c>
      <c r="O39">
        <v>0.8</v>
      </c>
      <c r="P39">
        <f t="shared" si="3"/>
        <v>1</v>
      </c>
      <c r="Q39">
        <f t="shared" si="4"/>
        <v>1</v>
      </c>
      <c r="R39">
        <v>0.7</v>
      </c>
      <c r="S39">
        <v>0.5</v>
      </c>
      <c r="T39">
        <v>0.7</v>
      </c>
      <c r="U39">
        <v>0.7</v>
      </c>
    </row>
    <row r="40" spans="1:21">
      <c r="A40">
        <v>2056</v>
      </c>
      <c r="B40">
        <v>1</v>
      </c>
      <c r="C40">
        <v>1</v>
      </c>
      <c r="D40">
        <v>0.75</v>
      </c>
      <c r="E40">
        <v>0.8</v>
      </c>
      <c r="F40">
        <f t="shared" si="0"/>
        <v>0.8</v>
      </c>
      <c r="G40">
        <v>0.8</v>
      </c>
      <c r="H40">
        <v>0.96</v>
      </c>
      <c r="I40">
        <f t="shared" si="1"/>
        <v>0.8</v>
      </c>
      <c r="J40">
        <v>0.8</v>
      </c>
      <c r="K40">
        <f t="shared" si="6"/>
        <v>0.9</v>
      </c>
      <c r="L40">
        <v>0.70000000000000095</v>
      </c>
      <c r="M40">
        <v>0.70000000000000095</v>
      </c>
      <c r="N40">
        <f t="shared" si="5"/>
        <v>0.75</v>
      </c>
      <c r="O40">
        <v>0.8</v>
      </c>
      <c r="P40">
        <f t="shared" si="3"/>
        <v>1</v>
      </c>
      <c r="Q40">
        <f t="shared" si="4"/>
        <v>1</v>
      </c>
      <c r="R40">
        <v>0.69</v>
      </c>
      <c r="S40">
        <v>0.5</v>
      </c>
      <c r="T40">
        <v>0.69</v>
      </c>
      <c r="U40">
        <v>0.69</v>
      </c>
    </row>
    <row r="41" spans="1:21">
      <c r="A41">
        <v>2057</v>
      </c>
      <c r="B41">
        <v>1</v>
      </c>
      <c r="C41">
        <v>1</v>
      </c>
      <c r="D41">
        <v>0.75</v>
      </c>
      <c r="E41">
        <v>0.8</v>
      </c>
      <c r="F41">
        <f t="shared" si="0"/>
        <v>0.8</v>
      </c>
      <c r="G41">
        <v>0.8</v>
      </c>
      <c r="H41">
        <v>0.96</v>
      </c>
      <c r="I41">
        <f t="shared" si="1"/>
        <v>0.8</v>
      </c>
      <c r="J41">
        <v>0.8</v>
      </c>
      <c r="K41">
        <f t="shared" si="6"/>
        <v>0.9</v>
      </c>
      <c r="L41">
        <v>0.70000000000000095</v>
      </c>
      <c r="M41">
        <v>0.70000000000000095</v>
      </c>
      <c r="N41">
        <f t="shared" si="5"/>
        <v>0.75</v>
      </c>
      <c r="O41">
        <v>0.8</v>
      </c>
      <c r="P41">
        <f t="shared" si="3"/>
        <v>1</v>
      </c>
      <c r="Q41">
        <f t="shared" si="4"/>
        <v>1</v>
      </c>
      <c r="R41">
        <v>0.68</v>
      </c>
      <c r="S41">
        <v>0.5</v>
      </c>
      <c r="T41">
        <v>0.68</v>
      </c>
      <c r="U41">
        <v>0.68</v>
      </c>
    </row>
    <row r="42" spans="1:21">
      <c r="A42">
        <v>2058</v>
      </c>
      <c r="B42">
        <v>1</v>
      </c>
      <c r="C42">
        <v>1</v>
      </c>
      <c r="D42">
        <v>0.75</v>
      </c>
      <c r="E42">
        <v>0.8</v>
      </c>
      <c r="F42">
        <f t="shared" si="0"/>
        <v>0.8</v>
      </c>
      <c r="G42">
        <v>0.8</v>
      </c>
      <c r="H42">
        <v>0.96</v>
      </c>
      <c r="I42">
        <f t="shared" si="1"/>
        <v>0.8</v>
      </c>
      <c r="J42">
        <v>0.8</v>
      </c>
      <c r="K42">
        <f t="shared" si="6"/>
        <v>0.9</v>
      </c>
      <c r="L42">
        <v>0.70000000000000095</v>
      </c>
      <c r="M42">
        <v>0.70000000000000095</v>
      </c>
      <c r="N42">
        <f t="shared" si="5"/>
        <v>0.75</v>
      </c>
      <c r="O42">
        <v>0.8</v>
      </c>
      <c r="P42">
        <f t="shared" si="3"/>
        <v>1</v>
      </c>
      <c r="Q42">
        <f t="shared" si="4"/>
        <v>1</v>
      </c>
      <c r="R42">
        <v>0.67</v>
      </c>
      <c r="S42">
        <v>0.5</v>
      </c>
      <c r="T42">
        <v>0.67</v>
      </c>
      <c r="U42">
        <v>0.67</v>
      </c>
    </row>
    <row r="43" spans="1:21">
      <c r="A43">
        <v>2059</v>
      </c>
      <c r="B43">
        <v>1</v>
      </c>
      <c r="C43">
        <v>1</v>
      </c>
      <c r="D43">
        <v>0.75</v>
      </c>
      <c r="E43">
        <v>0.8</v>
      </c>
      <c r="F43">
        <f t="shared" si="0"/>
        <v>0.8</v>
      </c>
      <c r="G43">
        <v>0.8</v>
      </c>
      <c r="H43">
        <v>0.96</v>
      </c>
      <c r="I43">
        <f t="shared" si="1"/>
        <v>0.8</v>
      </c>
      <c r="J43">
        <v>0.8</v>
      </c>
      <c r="K43">
        <f t="shared" si="6"/>
        <v>0.9</v>
      </c>
      <c r="L43">
        <v>0.70000000000000095</v>
      </c>
      <c r="M43">
        <v>0.70000000000000095</v>
      </c>
      <c r="N43">
        <f t="shared" si="5"/>
        <v>0.75</v>
      </c>
      <c r="O43">
        <v>0.8</v>
      </c>
      <c r="P43">
        <f t="shared" si="3"/>
        <v>1</v>
      </c>
      <c r="Q43">
        <f t="shared" si="4"/>
        <v>1</v>
      </c>
      <c r="R43">
        <v>0.66</v>
      </c>
      <c r="S43">
        <v>0.5</v>
      </c>
      <c r="T43">
        <v>0.66</v>
      </c>
      <c r="U43">
        <v>0.66</v>
      </c>
    </row>
    <row r="44" spans="1:21">
      <c r="A44">
        <v>2060</v>
      </c>
      <c r="B44">
        <v>1</v>
      </c>
      <c r="C44">
        <v>1</v>
      </c>
      <c r="D44">
        <v>0.75</v>
      </c>
      <c r="E44">
        <v>0.8</v>
      </c>
      <c r="F44">
        <f t="shared" si="0"/>
        <v>0.8</v>
      </c>
      <c r="G44">
        <v>0.8</v>
      </c>
      <c r="H44">
        <v>0.96</v>
      </c>
      <c r="I44">
        <f t="shared" si="1"/>
        <v>0.8</v>
      </c>
      <c r="J44">
        <v>0.8</v>
      </c>
      <c r="K44">
        <f t="shared" si="6"/>
        <v>0.9</v>
      </c>
      <c r="L44">
        <v>0.70000000000000095</v>
      </c>
      <c r="M44">
        <v>0.70000000000000095</v>
      </c>
      <c r="N44">
        <f t="shared" si="5"/>
        <v>0.75</v>
      </c>
      <c r="O44">
        <v>0.8</v>
      </c>
      <c r="P44">
        <f t="shared" si="3"/>
        <v>1</v>
      </c>
      <c r="Q44">
        <f t="shared" si="4"/>
        <v>1</v>
      </c>
      <c r="R44">
        <v>0.65</v>
      </c>
      <c r="S44">
        <v>0.5</v>
      </c>
      <c r="T44">
        <v>0.65</v>
      </c>
      <c r="U44">
        <v>0.65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82F4-F023-43D4-8D73-424A29AC7767}">
  <dimension ref="A1:X5"/>
  <sheetViews>
    <sheetView workbookViewId="0">
      <selection activeCell="V27" sqref="V27"/>
    </sheetView>
  </sheetViews>
  <sheetFormatPr defaultRowHeight="15.6"/>
  <cols>
    <col min="4" max="4" width="8.7265625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4">
      <c r="A1">
        <v>10000</v>
      </c>
      <c r="B1" t="s">
        <v>6</v>
      </c>
      <c r="C1" t="s">
        <v>8</v>
      </c>
      <c r="D1" t="s">
        <v>71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18</v>
      </c>
      <c r="S1" t="s">
        <v>19</v>
      </c>
      <c r="T1" t="s">
        <v>20</v>
      </c>
      <c r="U1" t="s">
        <v>21</v>
      </c>
    </row>
    <row r="2" spans="1:24">
      <c r="A2" t="s">
        <v>0</v>
      </c>
      <c r="B2">
        <v>380000</v>
      </c>
      <c r="C2">
        <v>501300</v>
      </c>
      <c r="D2">
        <v>220000</v>
      </c>
      <c r="E2">
        <v>220000</v>
      </c>
      <c r="F2">
        <v>220000</v>
      </c>
      <c r="G2">
        <v>220000</v>
      </c>
      <c r="H2">
        <f>B2</f>
        <v>380000</v>
      </c>
      <c r="I2">
        <v>220000</v>
      </c>
      <c r="J2">
        <v>220000</v>
      </c>
      <c r="K2">
        <v>892500</v>
      </c>
      <c r="L2">
        <f>B2*1.5</f>
        <v>570000</v>
      </c>
      <c r="M2">
        <f>L2/B2*C2</f>
        <v>751950</v>
      </c>
      <c r="N2">
        <v>424500</v>
      </c>
      <c r="O2">
        <v>480000</v>
      </c>
      <c r="P2">
        <f t="shared" ref="P2:Q4" si="0">1.2*B2</f>
        <v>456000</v>
      </c>
      <c r="Q2">
        <f t="shared" si="0"/>
        <v>601560</v>
      </c>
      <c r="R2">
        <v>580000</v>
      </c>
      <c r="S2">
        <v>844000</v>
      </c>
      <c r="T2">
        <v>696000</v>
      </c>
      <c r="U2">
        <v>748800</v>
      </c>
    </row>
    <row r="3" spans="1:24">
      <c r="A3" t="s">
        <v>4</v>
      </c>
      <c r="B3">
        <v>380000</v>
      </c>
      <c r="C3">
        <v>501300</v>
      </c>
      <c r="D3">
        <v>220000</v>
      </c>
      <c r="E3">
        <v>220000</v>
      </c>
      <c r="F3">
        <v>220000</v>
      </c>
      <c r="G3">
        <v>220000</v>
      </c>
      <c r="H3">
        <f>B3</f>
        <v>380000</v>
      </c>
      <c r="I3">
        <v>220000</v>
      </c>
      <c r="J3">
        <v>220000</v>
      </c>
      <c r="K3">
        <v>892500</v>
      </c>
      <c r="L3">
        <f>B3*1.5</f>
        <v>570000</v>
      </c>
      <c r="M3">
        <f>L3/B3*C3</f>
        <v>751950</v>
      </c>
      <c r="N3">
        <v>424500</v>
      </c>
      <c r="O3">
        <v>480000</v>
      </c>
      <c r="P3">
        <f t="shared" si="0"/>
        <v>456000</v>
      </c>
      <c r="Q3">
        <f t="shared" si="0"/>
        <v>601560</v>
      </c>
      <c r="R3">
        <v>580000</v>
      </c>
      <c r="S3">
        <v>844000</v>
      </c>
      <c r="T3">
        <v>696000</v>
      </c>
      <c r="U3">
        <v>748800</v>
      </c>
    </row>
    <row r="4" spans="1:24">
      <c r="A4" t="s">
        <v>5</v>
      </c>
      <c r="B4">
        <v>380000</v>
      </c>
      <c r="C4">
        <v>501300</v>
      </c>
      <c r="D4">
        <v>220000</v>
      </c>
      <c r="E4">
        <v>220000</v>
      </c>
      <c r="F4">
        <v>220000</v>
      </c>
      <c r="G4">
        <v>220000</v>
      </c>
      <c r="H4">
        <f>B4</f>
        <v>380000</v>
      </c>
      <c r="I4">
        <v>220000</v>
      </c>
      <c r="J4">
        <v>220000</v>
      </c>
      <c r="K4">
        <v>892500</v>
      </c>
      <c r="L4">
        <f>B4*1.5</f>
        <v>570000</v>
      </c>
      <c r="M4">
        <f>L4/B4*C4</f>
        <v>751950</v>
      </c>
      <c r="N4">
        <v>424500</v>
      </c>
      <c r="O4">
        <v>480000</v>
      </c>
      <c r="P4">
        <f t="shared" si="0"/>
        <v>456000</v>
      </c>
      <c r="Q4">
        <f t="shared" si="0"/>
        <v>601560</v>
      </c>
      <c r="R4">
        <v>580000</v>
      </c>
      <c r="S4">
        <v>844000</v>
      </c>
      <c r="T4">
        <v>696000</v>
      </c>
      <c r="U4">
        <v>748800</v>
      </c>
      <c r="X4" t="s">
        <v>127</v>
      </c>
    </row>
    <row r="5" spans="1:24">
      <c r="X5" t="s">
        <v>136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55BC-D925-4DA1-8234-98671A83A344}">
  <sheetPr codeName="Sheet3"/>
  <dimension ref="A1:T20"/>
  <sheetViews>
    <sheetView workbookViewId="0">
      <selection activeCell="I36" sqref="I36"/>
    </sheetView>
  </sheetViews>
  <sheetFormatPr defaultRowHeight="15.6"/>
  <cols>
    <col min="1" max="1" width="17.08984375" customWidth="1"/>
    <col min="2" max="3" width="10.453125" customWidth="1"/>
    <col min="4" max="5" width="9.81640625" bestFit="1" customWidth="1"/>
    <col min="6" max="6" width="9.36328125" bestFit="1" customWidth="1"/>
    <col min="7" max="7" width="9.36328125" customWidth="1"/>
  </cols>
  <sheetData>
    <row r="1" spans="1:20">
      <c r="A1">
        <v>10000</v>
      </c>
      <c r="B1" t="s">
        <v>6</v>
      </c>
      <c r="C1" t="s">
        <v>8</v>
      </c>
      <c r="D1" t="s">
        <v>32</v>
      </c>
      <c r="E1" t="s">
        <v>33</v>
      </c>
      <c r="F1" t="s">
        <v>34</v>
      </c>
      <c r="G1" t="s">
        <v>36</v>
      </c>
      <c r="H1" t="s">
        <v>35</v>
      </c>
      <c r="I1" t="s">
        <v>37</v>
      </c>
      <c r="J1" t="s">
        <v>10</v>
      </c>
      <c r="K1" t="s">
        <v>91</v>
      </c>
      <c r="L1" t="s">
        <v>92</v>
      </c>
      <c r="M1" t="s">
        <v>9</v>
      </c>
      <c r="N1" t="s">
        <v>7</v>
      </c>
      <c r="O1" t="s">
        <v>93</v>
      </c>
      <c r="P1" t="s">
        <v>94</v>
      </c>
      <c r="Q1" t="s">
        <v>16</v>
      </c>
      <c r="R1" t="s">
        <v>15</v>
      </c>
      <c r="S1" t="s">
        <v>12</v>
      </c>
      <c r="T1" t="s">
        <v>13</v>
      </c>
    </row>
    <row r="2" spans="1:20">
      <c r="A2" s="1" t="s">
        <v>1</v>
      </c>
      <c r="B2" s="2">
        <v>380000</v>
      </c>
      <c r="C2" s="2">
        <v>501300</v>
      </c>
      <c r="D2" s="2">
        <f>E2-1000*200</f>
        <v>789000</v>
      </c>
      <c r="E2" s="2">
        <v>989000</v>
      </c>
      <c r="F2" s="2">
        <f>D2-282*1000</f>
        <v>507000</v>
      </c>
      <c r="G2" s="2">
        <f>I2</f>
        <v>1371000</v>
      </c>
      <c r="H2" s="2">
        <v>507000</v>
      </c>
      <c r="I2" s="2">
        <v>1371000</v>
      </c>
      <c r="J2" s="2">
        <f>D2-150000</f>
        <v>639000</v>
      </c>
      <c r="K2" s="2">
        <f t="shared" ref="K2:L4" si="0">J2</f>
        <v>639000</v>
      </c>
      <c r="L2" s="2">
        <f t="shared" si="0"/>
        <v>639000</v>
      </c>
      <c r="M2" s="2">
        <v>1200000</v>
      </c>
      <c r="N2" s="2">
        <v>450000</v>
      </c>
      <c r="O2" s="2">
        <f t="shared" ref="O2:P4" si="1">B2*1.2</f>
        <v>456000</v>
      </c>
      <c r="P2" s="2">
        <f t="shared" si="1"/>
        <v>601560</v>
      </c>
      <c r="Q2" s="2">
        <f>B2+200000</f>
        <v>580000</v>
      </c>
      <c r="R2" s="2">
        <f>1.2*P2</f>
        <v>721872</v>
      </c>
      <c r="S2" s="2">
        <f>1.2*Q2</f>
        <v>696000</v>
      </c>
      <c r="T2" s="2">
        <f>1.2*R2</f>
        <v>866246.4</v>
      </c>
    </row>
    <row r="3" spans="1:20">
      <c r="A3" s="1" t="s">
        <v>2</v>
      </c>
      <c r="B3" s="2">
        <v>380000</v>
      </c>
      <c r="C3" s="2">
        <v>501300</v>
      </c>
      <c r="D3" s="2">
        <f>E3-1000*200</f>
        <v>789000</v>
      </c>
      <c r="E3" s="2">
        <v>989000</v>
      </c>
      <c r="F3" s="2">
        <f>D3-282*1000</f>
        <v>507000</v>
      </c>
      <c r="G3" s="2">
        <f>I3</f>
        <v>1371000</v>
      </c>
      <c r="H3" s="2">
        <v>507000</v>
      </c>
      <c r="I3" s="2">
        <v>1371000</v>
      </c>
      <c r="J3" s="2">
        <f>D3-150000</f>
        <v>639000</v>
      </c>
      <c r="K3" s="2">
        <f t="shared" si="0"/>
        <v>639000</v>
      </c>
      <c r="L3" s="2">
        <f t="shared" si="0"/>
        <v>639000</v>
      </c>
      <c r="M3" s="2">
        <v>1200000</v>
      </c>
      <c r="N3" s="2">
        <v>450000</v>
      </c>
      <c r="O3" s="2">
        <f t="shared" si="1"/>
        <v>456000</v>
      </c>
      <c r="P3" s="2">
        <f t="shared" si="1"/>
        <v>601560</v>
      </c>
      <c r="Q3" s="2">
        <f>B3+200000</f>
        <v>580000</v>
      </c>
      <c r="R3" s="2">
        <f t="shared" ref="R3:T4" si="2">1.2*P3</f>
        <v>721872</v>
      </c>
      <c r="S3" s="2">
        <f t="shared" si="2"/>
        <v>696000</v>
      </c>
      <c r="T3" s="2">
        <f t="shared" si="2"/>
        <v>866246.4</v>
      </c>
    </row>
    <row r="4" spans="1:20">
      <c r="A4" s="1" t="s">
        <v>3</v>
      </c>
      <c r="B4" s="2">
        <v>380000</v>
      </c>
      <c r="C4" s="2">
        <v>501300</v>
      </c>
      <c r="D4" s="2">
        <f>E4-1000*200</f>
        <v>789000</v>
      </c>
      <c r="E4" s="2">
        <v>989000</v>
      </c>
      <c r="F4" s="2">
        <f>D4-282*1000</f>
        <v>507000</v>
      </c>
      <c r="G4" s="2">
        <f>I4</f>
        <v>1371000</v>
      </c>
      <c r="H4" s="2">
        <v>507000</v>
      </c>
      <c r="I4" s="2">
        <v>1371000</v>
      </c>
      <c r="J4" s="2">
        <f>D4-150000</f>
        <v>639000</v>
      </c>
      <c r="K4" s="2">
        <f t="shared" si="0"/>
        <v>639000</v>
      </c>
      <c r="L4" s="2">
        <f t="shared" si="0"/>
        <v>639000</v>
      </c>
      <c r="M4" s="2">
        <v>1200000</v>
      </c>
      <c r="N4" s="2">
        <v>450000</v>
      </c>
      <c r="O4" s="2">
        <f t="shared" si="1"/>
        <v>456000</v>
      </c>
      <c r="P4" s="2">
        <f t="shared" si="1"/>
        <v>601560</v>
      </c>
      <c r="Q4" s="2">
        <f>B4+200000</f>
        <v>580000</v>
      </c>
      <c r="R4" s="2">
        <f t="shared" si="2"/>
        <v>721872</v>
      </c>
      <c r="S4" s="2">
        <f t="shared" si="2"/>
        <v>696000</v>
      </c>
      <c r="T4" s="2">
        <f t="shared" si="2"/>
        <v>866246.4</v>
      </c>
    </row>
    <row r="6" spans="1:20">
      <c r="B6" s="2">
        <v>380000</v>
      </c>
      <c r="C6" s="2">
        <v>501300</v>
      </c>
      <c r="D6">
        <f>D2-282*batteryprice!D2</f>
        <v>422400</v>
      </c>
      <c r="E6">
        <f>E2-423*batteryprice!E2</f>
        <v>439100</v>
      </c>
      <c r="F6" s="2">
        <f>795500-1300*282</f>
        <v>428900</v>
      </c>
      <c r="G6">
        <f>G2-729*batteryprice!G2</f>
        <v>423300</v>
      </c>
      <c r="H6" s="2">
        <f>H2</f>
        <v>507000</v>
      </c>
      <c r="I6">
        <f>I2-729*batteryprice!J2</f>
        <v>423300</v>
      </c>
      <c r="J6">
        <f>J2-105*batteryprice!K2</f>
        <v>502500</v>
      </c>
      <c r="M6">
        <f>M2-282*batteryprice!N2</f>
        <v>833400</v>
      </c>
      <c r="N6" s="2">
        <v>450000</v>
      </c>
      <c r="O6" s="2"/>
      <c r="P6" s="2">
        <v>520000</v>
      </c>
      <c r="Q6" s="2">
        <f>B6+200000</f>
        <v>580000</v>
      </c>
      <c r="R6" s="2">
        <f>1.2*P6</f>
        <v>624000</v>
      </c>
      <c r="S6" s="2">
        <f>1.2*Q6</f>
        <v>696000</v>
      </c>
      <c r="T6" s="2">
        <f>1.2*R6</f>
        <v>748800</v>
      </c>
    </row>
    <row r="10" spans="1:20">
      <c r="F10" s="10" t="s">
        <v>24</v>
      </c>
      <c r="G10" s="10"/>
      <c r="M10" s="10" t="s">
        <v>25</v>
      </c>
    </row>
    <row r="11" spans="1:20">
      <c r="D11" t="s">
        <v>22</v>
      </c>
      <c r="E11" t="s">
        <v>23</v>
      </c>
      <c r="F11">
        <v>370000</v>
      </c>
      <c r="H11">
        <v>460000</v>
      </c>
    </row>
    <row r="12" spans="1:20">
      <c r="D12">
        <f>423-282</f>
        <v>141</v>
      </c>
      <c r="E12">
        <f>D12*1000</f>
        <v>141000</v>
      </c>
      <c r="F12" s="2">
        <f>B2</f>
        <v>380000</v>
      </c>
      <c r="G12" s="2"/>
      <c r="H12">
        <f>F12*H11/F11</f>
        <v>472432.43243243243</v>
      </c>
    </row>
    <row r="13" spans="1:20">
      <c r="E13" t="s">
        <v>38</v>
      </c>
    </row>
    <row r="14" spans="1:20">
      <c r="D14">
        <f>512-282</f>
        <v>230</v>
      </c>
      <c r="E14">
        <f>D14*1000</f>
        <v>230000</v>
      </c>
    </row>
    <row r="15" spans="1:20">
      <c r="E15" t="s">
        <v>39</v>
      </c>
    </row>
    <row r="16" spans="1:20">
      <c r="D16">
        <f>729-282</f>
        <v>447</v>
      </c>
      <c r="E16">
        <f>D16*1000</f>
        <v>447000</v>
      </c>
    </row>
    <row r="20" spans="9:9">
      <c r="I20" s="10" t="s">
        <v>77</v>
      </c>
    </row>
  </sheetData>
  <phoneticPr fontId="1" type="noConversion"/>
  <hyperlinks>
    <hyperlink ref="F10" r:id="rId1" display="https://mp.weixin.qq.com/s/SvvIzJE9NJeuu0z8W2cWhA" xr:uid="{7DF13283-E4AB-43BB-84AB-5D6AF9A6B55A}"/>
    <hyperlink ref="M10" r:id="rId2" display="https://mp.weixin.qq.com/s/E1bbgYfIA9lsFcynclQB2A" xr:uid="{0DBA2C9F-60C5-4CB6-AB20-945B660BEEB8}"/>
    <hyperlink ref="I20" r:id="rId3" display="https://baijiahao.baidu.com/s?id=1770479644905700655&amp;wfr=spider&amp;for=pc" xr:uid="{7EC088E6-B66D-49BD-8847-9E1C61FA637C}"/>
  </hyperlinks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B649-2293-4B7A-BC80-FE0531883378}">
  <dimension ref="A1:AJ44"/>
  <sheetViews>
    <sheetView topLeftCell="A4" workbookViewId="0">
      <selection activeCell="F7" sqref="F7"/>
    </sheetView>
  </sheetViews>
  <sheetFormatPr defaultRowHeight="15.6"/>
  <cols>
    <col min="4" max="4" width="8.7265625" hidden="1" customWidth="1"/>
    <col min="5" max="5" width="10.26953125" bestFit="1" customWidth="1"/>
    <col min="6" max="6" width="8.7265625" customWidth="1"/>
    <col min="10" max="11" width="8.7265625" customWidth="1"/>
    <col min="16" max="18" width="8.7265625" hidden="1" customWidth="1"/>
    <col min="20" max="21" width="8.7265625" hidden="1" customWidth="1"/>
  </cols>
  <sheetData>
    <row r="1" spans="1:36"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18</v>
      </c>
      <c r="S1" t="s">
        <v>19</v>
      </c>
      <c r="T1" t="s">
        <v>20</v>
      </c>
      <c r="U1" t="s">
        <v>21</v>
      </c>
      <c r="W1" t="s">
        <v>106</v>
      </c>
      <c r="Z1" t="s">
        <v>107</v>
      </c>
    </row>
    <row r="2" spans="1:36">
      <c r="A2">
        <v>2018</v>
      </c>
      <c r="B2">
        <v>796400</v>
      </c>
      <c r="C2">
        <v>203400</v>
      </c>
      <c r="D2" s="5">
        <v>0</v>
      </c>
      <c r="E2">
        <v>500</v>
      </c>
      <c r="F2">
        <f>E2</f>
        <v>500</v>
      </c>
      <c r="G2">
        <f>E2</f>
        <v>500</v>
      </c>
      <c r="H2">
        <f>E2</f>
        <v>500</v>
      </c>
      <c r="I2">
        <f>E2</f>
        <v>500</v>
      </c>
      <c r="J2" s="5">
        <f>E2</f>
        <v>500</v>
      </c>
      <c r="K2" s="5">
        <v>0</v>
      </c>
      <c r="L2">
        <v>0</v>
      </c>
      <c r="M2" s="5">
        <f>L2/3</f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f>N2*1.2</f>
        <v>0</v>
      </c>
      <c r="T2" s="5">
        <v>0</v>
      </c>
      <c r="U2" s="5">
        <v>0</v>
      </c>
      <c r="W2">
        <f>800000/3/(1+EXP(-0.37*(A2-2035)))</f>
        <v>493.68698165494334</v>
      </c>
    </row>
    <row r="3" spans="1:36">
      <c r="A3">
        <v>2019</v>
      </c>
      <c r="B3">
        <f>1001300-C3-E3-F3-G3-H3-L3-M3-N3-O3</f>
        <v>791894.5</v>
      </c>
      <c r="C3">
        <v>203400</v>
      </c>
      <c r="D3" s="5">
        <v>0</v>
      </c>
      <c r="E3">
        <v>1500</v>
      </c>
      <c r="F3">
        <f t="shared" ref="F3:F44" si="0">E3</f>
        <v>1500</v>
      </c>
      <c r="G3">
        <f t="shared" ref="G3:G44" si="1">E3</f>
        <v>1500</v>
      </c>
      <c r="H3">
        <f t="shared" ref="H3:H44" si="2">E3</f>
        <v>1500</v>
      </c>
      <c r="I3">
        <f t="shared" ref="I3:I44" si="3">E3</f>
        <v>1500</v>
      </c>
      <c r="J3" s="5">
        <f t="shared" ref="J3:J44" si="4">E3</f>
        <v>1500</v>
      </c>
      <c r="K3" s="5">
        <v>0</v>
      </c>
      <c r="L3">
        <v>3</v>
      </c>
      <c r="M3" s="5">
        <f t="shared" ref="M3:M44" si="5">L3/3</f>
        <v>1</v>
      </c>
      <c r="N3">
        <v>1</v>
      </c>
      <c r="O3" s="5">
        <f>N3*0.5</f>
        <v>0.5</v>
      </c>
      <c r="P3" s="5">
        <v>0</v>
      </c>
      <c r="Q3" s="5">
        <v>0</v>
      </c>
      <c r="R3" s="5">
        <v>0</v>
      </c>
      <c r="S3" s="5">
        <f t="shared" ref="S3:S13" si="6">N3*1.2</f>
        <v>1.2</v>
      </c>
      <c r="T3" s="5">
        <v>0</v>
      </c>
      <c r="U3" s="5">
        <v>0</v>
      </c>
      <c r="W3">
        <f t="shared" ref="W3:W24" si="7">800000/3/(1+EXP(-0.37*(A3-2035)))</f>
        <v>714.13578299016456</v>
      </c>
    </row>
    <row r="4" spans="1:36">
      <c r="A4">
        <v>2020</v>
      </c>
      <c r="B4">
        <f t="shared" ref="B4:B44" si="8">1001300-C4-E4-F4-G4-H4-L4-M4-N4-O4</f>
        <v>791880.5</v>
      </c>
      <c r="C4">
        <v>203400</v>
      </c>
      <c r="D4" s="5">
        <v>0</v>
      </c>
      <c r="E4">
        <v>1500</v>
      </c>
      <c r="F4">
        <f t="shared" si="0"/>
        <v>1500</v>
      </c>
      <c r="G4">
        <f t="shared" si="1"/>
        <v>1500</v>
      </c>
      <c r="H4">
        <f t="shared" si="2"/>
        <v>1500</v>
      </c>
      <c r="I4">
        <f t="shared" si="3"/>
        <v>1500</v>
      </c>
      <c r="J4" s="5">
        <f t="shared" si="4"/>
        <v>1500</v>
      </c>
      <c r="K4" s="5">
        <v>0</v>
      </c>
      <c r="L4">
        <v>9</v>
      </c>
      <c r="M4" s="5">
        <f t="shared" si="5"/>
        <v>3</v>
      </c>
      <c r="N4">
        <v>5</v>
      </c>
      <c r="O4" s="5">
        <f>N4*0.5</f>
        <v>2.5</v>
      </c>
      <c r="P4" s="5">
        <v>0</v>
      </c>
      <c r="Q4" s="5">
        <v>0</v>
      </c>
      <c r="R4" s="5">
        <v>0</v>
      </c>
      <c r="S4" s="5">
        <f t="shared" si="6"/>
        <v>6</v>
      </c>
      <c r="T4" s="5">
        <v>0</v>
      </c>
      <c r="U4" s="5">
        <v>0</v>
      </c>
      <c r="W4">
        <f t="shared" si="7"/>
        <v>1032.6409175122751</v>
      </c>
    </row>
    <row r="5" spans="1:36">
      <c r="A5">
        <v>2021</v>
      </c>
      <c r="B5">
        <f t="shared" si="8"/>
        <v>785766.5</v>
      </c>
      <c r="C5">
        <v>203400</v>
      </c>
      <c r="D5" s="5">
        <v>0</v>
      </c>
      <c r="E5">
        <v>3000</v>
      </c>
      <c r="F5">
        <f t="shared" si="0"/>
        <v>3000</v>
      </c>
      <c r="G5">
        <f t="shared" si="1"/>
        <v>3000</v>
      </c>
      <c r="H5">
        <f t="shared" si="2"/>
        <v>3000</v>
      </c>
      <c r="I5">
        <f t="shared" si="3"/>
        <v>3000</v>
      </c>
      <c r="J5" s="5">
        <f t="shared" si="4"/>
        <v>3000</v>
      </c>
      <c r="K5" s="5">
        <v>0</v>
      </c>
      <c r="L5">
        <v>27</v>
      </c>
      <c r="M5" s="5">
        <f t="shared" si="5"/>
        <v>9</v>
      </c>
      <c r="N5">
        <v>65</v>
      </c>
      <c r="O5" s="5">
        <f>N5*0.5</f>
        <v>32.5</v>
      </c>
      <c r="P5" s="5">
        <v>0</v>
      </c>
      <c r="Q5" s="5">
        <v>0</v>
      </c>
      <c r="R5" s="5">
        <v>0</v>
      </c>
      <c r="S5" s="5">
        <f t="shared" si="6"/>
        <v>78</v>
      </c>
      <c r="T5" s="5">
        <v>0</v>
      </c>
      <c r="U5" s="5">
        <v>0</v>
      </c>
      <c r="W5">
        <f t="shared" si="7"/>
        <v>1492.402459890614</v>
      </c>
      <c r="Z5">
        <f>800000/3/(1+EXP(-0.57*(A5-2032)))</f>
        <v>503.64128442191623</v>
      </c>
    </row>
    <row r="6" spans="1:36">
      <c r="A6">
        <v>2022</v>
      </c>
      <c r="B6">
        <f t="shared" si="8"/>
        <v>765678</v>
      </c>
      <c r="C6">
        <v>203400</v>
      </c>
      <c r="D6" s="5">
        <v>0</v>
      </c>
      <c r="E6">
        <v>8000</v>
      </c>
      <c r="F6">
        <f t="shared" si="0"/>
        <v>8000</v>
      </c>
      <c r="G6">
        <f t="shared" si="1"/>
        <v>8000</v>
      </c>
      <c r="H6">
        <f t="shared" si="2"/>
        <v>8000</v>
      </c>
      <c r="I6">
        <f t="shared" si="3"/>
        <v>8000</v>
      </c>
      <c r="J6" s="5">
        <f t="shared" si="4"/>
        <v>8000</v>
      </c>
      <c r="K6" s="5">
        <v>0</v>
      </c>
      <c r="L6">
        <v>81</v>
      </c>
      <c r="M6" s="5">
        <f t="shared" si="5"/>
        <v>27</v>
      </c>
      <c r="N6">
        <v>76</v>
      </c>
      <c r="O6" s="5">
        <f>N6*0.5</f>
        <v>38</v>
      </c>
      <c r="P6" s="5">
        <v>0</v>
      </c>
      <c r="Q6" s="5">
        <v>0</v>
      </c>
      <c r="R6" s="5">
        <v>0</v>
      </c>
      <c r="S6" s="5">
        <f t="shared" si="6"/>
        <v>91.2</v>
      </c>
      <c r="T6" s="5">
        <v>0</v>
      </c>
      <c r="U6" s="5">
        <v>0</v>
      </c>
      <c r="W6">
        <f t="shared" si="7"/>
        <v>2155.202300086773</v>
      </c>
      <c r="Z6">
        <f>800000/3/(1+EXP(-0.57*(A6-2032)))</f>
        <v>889.28194864355942</v>
      </c>
    </row>
    <row r="7" spans="1:36">
      <c r="A7">
        <v>2023</v>
      </c>
      <c r="B7">
        <f t="shared" si="8"/>
        <v>748479.66666666663</v>
      </c>
      <c r="C7">
        <v>203400</v>
      </c>
      <c r="D7" s="5">
        <v>0</v>
      </c>
      <c r="E7">
        <v>12000</v>
      </c>
      <c r="F7">
        <f t="shared" si="0"/>
        <v>12000</v>
      </c>
      <c r="G7">
        <f t="shared" si="1"/>
        <v>12000</v>
      </c>
      <c r="H7">
        <f t="shared" si="2"/>
        <v>12000</v>
      </c>
      <c r="I7">
        <f t="shared" si="3"/>
        <v>12000</v>
      </c>
      <c r="J7" s="5">
        <f t="shared" si="4"/>
        <v>12000</v>
      </c>
      <c r="K7" s="5">
        <v>0</v>
      </c>
      <c r="L7">
        <v>100</v>
      </c>
      <c r="M7" s="5">
        <f t="shared" si="5"/>
        <v>33.333333333333336</v>
      </c>
      <c r="N7">
        <v>87</v>
      </c>
      <c r="O7" s="5">
        <v>1200</v>
      </c>
      <c r="P7" s="5">
        <v>0</v>
      </c>
      <c r="Q7" s="5">
        <v>0</v>
      </c>
      <c r="R7" s="5">
        <v>0</v>
      </c>
      <c r="S7" s="5">
        <f t="shared" si="6"/>
        <v>104.39999999999999</v>
      </c>
      <c r="T7" s="5">
        <v>0</v>
      </c>
      <c r="U7" s="5">
        <v>0</v>
      </c>
      <c r="W7">
        <f t="shared" si="7"/>
        <v>3108.9110812888289</v>
      </c>
      <c r="Z7">
        <f>800000/3/(1+EXP(-0.57*(A7-2032)))</f>
        <v>1568.4695149123895</v>
      </c>
      <c r="AD7">
        <v>1075832</v>
      </c>
      <c r="AE7">
        <v>1033213.0000000001</v>
      </c>
      <c r="AF7">
        <v>1480661</v>
      </c>
      <c r="AG7">
        <v>1329982</v>
      </c>
      <c r="AH7">
        <v>609451</v>
      </c>
      <c r="AI7">
        <v>862747</v>
      </c>
      <c r="AJ7">
        <v>629000</v>
      </c>
    </row>
    <row r="8" spans="1:36">
      <c r="A8">
        <v>2024</v>
      </c>
      <c r="B8">
        <f t="shared" si="8"/>
        <v>709031</v>
      </c>
      <c r="C8">
        <v>203400</v>
      </c>
      <c r="D8" s="5">
        <v>0</v>
      </c>
      <c r="E8">
        <v>21500</v>
      </c>
      <c r="F8">
        <f t="shared" si="0"/>
        <v>21500</v>
      </c>
      <c r="G8">
        <f t="shared" si="1"/>
        <v>21500</v>
      </c>
      <c r="H8">
        <f t="shared" si="2"/>
        <v>21500</v>
      </c>
      <c r="I8">
        <f t="shared" si="3"/>
        <v>21500</v>
      </c>
      <c r="J8" s="5">
        <f t="shared" si="4"/>
        <v>21500</v>
      </c>
      <c r="K8" s="5">
        <v>0</v>
      </c>
      <c r="L8">
        <v>119</v>
      </c>
      <c r="M8" s="5">
        <f t="shared" si="5"/>
        <v>39.666666666666664</v>
      </c>
      <c r="N8">
        <v>110.3333333333333</v>
      </c>
      <c r="O8" s="5">
        <v>2600</v>
      </c>
      <c r="P8" s="5">
        <v>0</v>
      </c>
      <c r="Q8" s="5">
        <v>0</v>
      </c>
      <c r="R8" s="5">
        <v>0</v>
      </c>
      <c r="S8" s="5">
        <f t="shared" si="6"/>
        <v>132.39999999999995</v>
      </c>
      <c r="T8" s="5">
        <v>0</v>
      </c>
      <c r="U8" s="5">
        <v>0</v>
      </c>
      <c r="W8">
        <f t="shared" si="7"/>
        <v>4477.5061564836851</v>
      </c>
      <c r="Z8">
        <f>800000/3/(1+EXP(-0.57*(A8-2032)))</f>
        <v>2760.9966749578007</v>
      </c>
      <c r="AD8">
        <v>67532</v>
      </c>
      <c r="AE8">
        <v>116000</v>
      </c>
      <c r="AF8">
        <v>141900</v>
      </c>
      <c r="AG8">
        <v>59300</v>
      </c>
      <c r="AH8">
        <v>37300</v>
      </c>
      <c r="AI8">
        <v>10000</v>
      </c>
      <c r="AJ8">
        <v>10000</v>
      </c>
    </row>
    <row r="9" spans="1:36">
      <c r="A9">
        <v>2025</v>
      </c>
      <c r="B9">
        <f t="shared" ref="B9:B24" si="9">1001300-C9-E9-F9-G9-H9-L9-M9-N9-O9</f>
        <v>696916.83403524582</v>
      </c>
      <c r="C9">
        <v>203400</v>
      </c>
      <c r="D9" s="5">
        <v>0</v>
      </c>
      <c r="E9">
        <v>23955.46208929308</v>
      </c>
      <c r="F9">
        <f>E9</f>
        <v>23955.46208929308</v>
      </c>
      <c r="G9">
        <f t="shared" si="1"/>
        <v>23955.46208929308</v>
      </c>
      <c r="H9">
        <f t="shared" si="2"/>
        <v>23955.46208929308</v>
      </c>
      <c r="I9">
        <f t="shared" si="3"/>
        <v>23955.46208929308</v>
      </c>
      <c r="J9" s="5">
        <f t="shared" si="4"/>
        <v>23955.46208929308</v>
      </c>
      <c r="K9" s="5">
        <v>0</v>
      </c>
      <c r="L9">
        <v>138</v>
      </c>
      <c r="M9" s="5">
        <f t="shared" si="5"/>
        <v>46</v>
      </c>
      <c r="N9">
        <v>133.6666666666666</v>
      </c>
      <c r="O9" s="5">
        <v>4843.6509409153396</v>
      </c>
      <c r="P9" s="5">
        <v>0</v>
      </c>
      <c r="Q9" s="5">
        <v>0</v>
      </c>
      <c r="R9" s="5">
        <v>0</v>
      </c>
      <c r="S9" s="5">
        <f t="shared" si="6"/>
        <v>160.39999999999992</v>
      </c>
      <c r="T9" s="5">
        <v>0</v>
      </c>
      <c r="U9" s="5">
        <v>0</v>
      </c>
      <c r="W9">
        <f t="shared" si="7"/>
        <v>6433.8723780451191</v>
      </c>
      <c r="X9">
        <v>6433.8723780451191</v>
      </c>
      <c r="Z9">
        <f t="shared" ref="Z9:Z24" si="10">800000/3/(1+EXP(-0.57*(A9-2032)))</f>
        <v>4843.6509409153396</v>
      </c>
      <c r="AA9">
        <v>4843.6509409153396</v>
      </c>
    </row>
    <row r="10" spans="1:36">
      <c r="A10">
        <v>2026</v>
      </c>
      <c r="B10">
        <f t="shared" si="9"/>
        <v>683442.97571790719</v>
      </c>
      <c r="C10">
        <v>203400</v>
      </c>
      <c r="D10" s="5">
        <v>0</v>
      </c>
      <c r="E10">
        <v>26410.92417858616</v>
      </c>
      <c r="F10">
        <f t="shared" si="0"/>
        <v>26410.92417858616</v>
      </c>
      <c r="G10">
        <f t="shared" si="1"/>
        <v>26410.92417858616</v>
      </c>
      <c r="H10">
        <f t="shared" si="2"/>
        <v>26410.92417858616</v>
      </c>
      <c r="I10">
        <f t="shared" si="3"/>
        <v>26410.92417858616</v>
      </c>
      <c r="J10" s="5">
        <f t="shared" si="4"/>
        <v>26410.92417858616</v>
      </c>
      <c r="K10" s="5">
        <v>0</v>
      </c>
      <c r="L10">
        <v>157</v>
      </c>
      <c r="M10" s="5">
        <f t="shared" si="5"/>
        <v>52.333333333333336</v>
      </c>
      <c r="N10">
        <v>156.99999999999989</v>
      </c>
      <c r="O10" s="5">
        <v>8446.9942344150404</v>
      </c>
      <c r="P10" s="5">
        <v>0</v>
      </c>
      <c r="Q10" s="5">
        <v>0</v>
      </c>
      <c r="R10" s="5">
        <v>0</v>
      </c>
      <c r="S10" s="5">
        <f t="shared" si="6"/>
        <v>188.39999999999986</v>
      </c>
      <c r="T10" s="5">
        <v>0</v>
      </c>
      <c r="U10" s="5">
        <v>0</v>
      </c>
      <c r="W10">
        <f t="shared" si="7"/>
        <v>9214.9947430070697</v>
      </c>
      <c r="X10">
        <v>9214.9947430070697</v>
      </c>
      <c r="Z10">
        <f t="shared" si="10"/>
        <v>8446.9942344150404</v>
      </c>
      <c r="AA10">
        <v>8446.9942344150404</v>
      </c>
      <c r="AD10">
        <v>1636</v>
      </c>
      <c r="AE10">
        <v>24787</v>
      </c>
      <c r="AF10">
        <v>421</v>
      </c>
      <c r="AG10">
        <v>4941</v>
      </c>
      <c r="AH10">
        <v>22658.999999999996</v>
      </c>
      <c r="AI10">
        <v>34560</v>
      </c>
      <c r="AJ10">
        <v>0</v>
      </c>
    </row>
    <row r="11" spans="1:36">
      <c r="A11">
        <v>2027</v>
      </c>
      <c r="B11">
        <f t="shared" si="9"/>
        <v>667392.60367089871</v>
      </c>
      <c r="C11">
        <v>203400</v>
      </c>
      <c r="D11" s="5">
        <v>0</v>
      </c>
      <c r="E11">
        <v>28866.386267879243</v>
      </c>
      <c r="F11">
        <f t="shared" si="0"/>
        <v>28866.386267879243</v>
      </c>
      <c r="G11">
        <f t="shared" si="1"/>
        <v>28866.386267879243</v>
      </c>
      <c r="H11">
        <f t="shared" si="2"/>
        <v>28866.386267879243</v>
      </c>
      <c r="I11">
        <f t="shared" si="3"/>
        <v>28866.386267879243</v>
      </c>
      <c r="J11" s="5">
        <f t="shared" si="4"/>
        <v>28866.386267879243</v>
      </c>
      <c r="K11" s="5">
        <v>0</v>
      </c>
      <c r="L11">
        <v>176</v>
      </c>
      <c r="M11" s="5">
        <f t="shared" si="5"/>
        <v>58.666666666666664</v>
      </c>
      <c r="N11">
        <v>225.49999999999989</v>
      </c>
      <c r="O11" s="5">
        <v>14581.684590917543</v>
      </c>
      <c r="P11" s="5">
        <v>0</v>
      </c>
      <c r="Q11" s="5">
        <v>0</v>
      </c>
      <c r="R11" s="5">
        <v>0</v>
      </c>
      <c r="S11" s="5">
        <f t="shared" si="6"/>
        <v>270.59999999999985</v>
      </c>
      <c r="T11" s="5">
        <v>0</v>
      </c>
      <c r="U11" s="5">
        <v>0</v>
      </c>
      <c r="W11">
        <f t="shared" si="7"/>
        <v>13137.601622407108</v>
      </c>
      <c r="X11">
        <v>13137.601622407108</v>
      </c>
      <c r="Z11">
        <f t="shared" si="10"/>
        <v>14581.684590917543</v>
      </c>
      <c r="AA11">
        <v>14581.684590917543</v>
      </c>
    </row>
    <row r="12" spans="1:36">
      <c r="A12">
        <v>2028</v>
      </c>
      <c r="B12">
        <f t="shared" si="9"/>
        <v>647313.81907340209</v>
      </c>
      <c r="C12">
        <v>203400</v>
      </c>
      <c r="D12" s="5">
        <v>0</v>
      </c>
      <c r="E12">
        <v>31321.848357172319</v>
      </c>
      <c r="F12">
        <f t="shared" si="0"/>
        <v>31321.848357172319</v>
      </c>
      <c r="G12">
        <f t="shared" si="1"/>
        <v>31321.848357172319</v>
      </c>
      <c r="H12">
        <f t="shared" si="2"/>
        <v>31321.848357172319</v>
      </c>
      <c r="I12">
        <f t="shared" si="3"/>
        <v>31321.848357172319</v>
      </c>
      <c r="J12" s="5">
        <f t="shared" si="4"/>
        <v>31321.848357172319</v>
      </c>
      <c r="K12" s="5">
        <v>0</v>
      </c>
      <c r="L12">
        <v>195</v>
      </c>
      <c r="M12" s="5">
        <f t="shared" si="5"/>
        <v>65</v>
      </c>
      <c r="N12">
        <v>293.99999999999989</v>
      </c>
      <c r="O12" s="5">
        <v>24744.787497908539</v>
      </c>
      <c r="P12" s="5">
        <v>0</v>
      </c>
      <c r="Q12" s="5">
        <v>0</v>
      </c>
      <c r="R12" s="5">
        <v>0</v>
      </c>
      <c r="S12" s="5">
        <f t="shared" si="6"/>
        <v>352.79999999999984</v>
      </c>
      <c r="T12" s="5">
        <v>0</v>
      </c>
      <c r="U12" s="5">
        <v>0</v>
      </c>
      <c r="W12">
        <f t="shared" si="7"/>
        <v>18609.275433754694</v>
      </c>
      <c r="X12">
        <v>18609.275433754694</v>
      </c>
      <c r="Z12">
        <f t="shared" si="10"/>
        <v>24744.787497908539</v>
      </c>
      <c r="AA12">
        <v>24744.787497908499</v>
      </c>
      <c r="AF12">
        <v>18</v>
      </c>
      <c r="AG12">
        <v>777</v>
      </c>
      <c r="AH12">
        <v>2465</v>
      </c>
      <c r="AI12">
        <v>3643</v>
      </c>
      <c r="AJ12">
        <v>4460</v>
      </c>
    </row>
    <row r="13" spans="1:36">
      <c r="A13">
        <v>2029</v>
      </c>
      <c r="B13">
        <f t="shared" si="9"/>
        <v>621299.26734344871</v>
      </c>
      <c r="C13">
        <v>203400</v>
      </c>
      <c r="D13" s="5">
        <v>0</v>
      </c>
      <c r="E13">
        <v>33777.310446465402</v>
      </c>
      <c r="F13">
        <f t="shared" si="0"/>
        <v>33777.310446465402</v>
      </c>
      <c r="G13">
        <f t="shared" si="1"/>
        <v>33777.310446465402</v>
      </c>
      <c r="H13">
        <f t="shared" si="2"/>
        <v>33777.310446465402</v>
      </c>
      <c r="I13">
        <f t="shared" si="3"/>
        <v>33777.310446465402</v>
      </c>
      <c r="J13" s="5">
        <f t="shared" si="4"/>
        <v>33777.310446465402</v>
      </c>
      <c r="K13" s="5">
        <v>0</v>
      </c>
      <c r="L13">
        <v>214</v>
      </c>
      <c r="M13" s="5">
        <f t="shared" si="5"/>
        <v>71.333333333333329</v>
      </c>
      <c r="N13">
        <v>362.49999999999989</v>
      </c>
      <c r="O13" s="5">
        <v>40843.657537356317</v>
      </c>
      <c r="P13" s="5">
        <v>0</v>
      </c>
      <c r="Q13" s="5">
        <v>0</v>
      </c>
      <c r="R13" s="5">
        <v>0</v>
      </c>
      <c r="S13" s="5">
        <f t="shared" si="6"/>
        <v>434.99999999999983</v>
      </c>
      <c r="T13" s="5">
        <v>0</v>
      </c>
      <c r="U13" s="5">
        <v>0</v>
      </c>
      <c r="W13">
        <f t="shared" si="7"/>
        <v>26125.014479347723</v>
      </c>
      <c r="X13">
        <v>26125.014479347723</v>
      </c>
      <c r="Z13">
        <f t="shared" si="10"/>
        <v>40843.657537356317</v>
      </c>
      <c r="AA13">
        <v>40843.657537356317</v>
      </c>
    </row>
    <row r="14" spans="1:36">
      <c r="A14">
        <v>2030</v>
      </c>
      <c r="B14">
        <f t="shared" si="9"/>
        <v>587608.48025795422</v>
      </c>
      <c r="C14">
        <v>203400</v>
      </c>
      <c r="D14" s="5">
        <v>0</v>
      </c>
      <c r="E14">
        <v>36232.772535758486</v>
      </c>
      <c r="F14">
        <f t="shared" si="0"/>
        <v>36232.772535758486</v>
      </c>
      <c r="G14">
        <f t="shared" si="1"/>
        <v>36232.772535758486</v>
      </c>
      <c r="H14">
        <f t="shared" si="2"/>
        <v>36232.772535758486</v>
      </c>
      <c r="I14">
        <f t="shared" si="3"/>
        <v>36232.772535758486</v>
      </c>
      <c r="J14" s="5">
        <f t="shared" si="4"/>
        <v>36232.772535758486</v>
      </c>
      <c r="K14" s="5">
        <v>0</v>
      </c>
      <c r="L14">
        <v>233</v>
      </c>
      <c r="M14" s="5">
        <f t="shared" si="5"/>
        <v>77.666666666666671</v>
      </c>
      <c r="N14">
        <v>430.99999999999989</v>
      </c>
      <c r="O14" s="5">
        <v>64618.76293234538</v>
      </c>
      <c r="P14" s="5">
        <v>0</v>
      </c>
      <c r="Q14" s="5">
        <v>0</v>
      </c>
      <c r="R14" s="5">
        <v>0</v>
      </c>
      <c r="S14" s="5">
        <f>N14*1.5</f>
        <v>646.49999999999977</v>
      </c>
      <c r="T14" s="5">
        <v>0</v>
      </c>
      <c r="U14" s="5">
        <v>0</v>
      </c>
      <c r="W14">
        <f t="shared" si="7"/>
        <v>36232.772535758471</v>
      </c>
      <c r="X14">
        <v>36232.772535758471</v>
      </c>
      <c r="Z14">
        <f t="shared" si="10"/>
        <v>64618.76293234538</v>
      </c>
      <c r="AA14">
        <v>64618.76293234538</v>
      </c>
    </row>
    <row r="15" spans="1:36">
      <c r="A15">
        <v>2031</v>
      </c>
      <c r="B15">
        <f t="shared" si="9"/>
        <v>545833.2415394847</v>
      </c>
      <c r="C15">
        <v>203400</v>
      </c>
      <c r="D15" s="5">
        <v>0</v>
      </c>
      <c r="E15">
        <v>38688.234625051598</v>
      </c>
      <c r="F15">
        <f t="shared" si="0"/>
        <v>38688.234625051598</v>
      </c>
      <c r="G15">
        <f t="shared" si="1"/>
        <v>38688.234625051598</v>
      </c>
      <c r="H15">
        <f t="shared" si="2"/>
        <v>38688.234625051598</v>
      </c>
      <c r="I15">
        <f t="shared" si="3"/>
        <v>38688.234625051598</v>
      </c>
      <c r="J15" s="5">
        <f t="shared" si="4"/>
        <v>38688.234625051598</v>
      </c>
      <c r="K15" s="5">
        <v>0</v>
      </c>
      <c r="L15">
        <v>252</v>
      </c>
      <c r="M15" s="5">
        <f t="shared" si="5"/>
        <v>84</v>
      </c>
      <c r="N15">
        <v>647.99999999999989</v>
      </c>
      <c r="O15" s="5">
        <v>96329.8199603088</v>
      </c>
      <c r="P15" s="5">
        <v>0</v>
      </c>
      <c r="Q15" s="5">
        <v>0</v>
      </c>
      <c r="R15" s="5">
        <v>0</v>
      </c>
      <c r="S15" s="5">
        <f t="shared" ref="S15:S44" si="11">N15*1.5</f>
        <v>971.99999999999977</v>
      </c>
      <c r="T15" s="5">
        <v>0</v>
      </c>
      <c r="U15" s="5">
        <v>0</v>
      </c>
      <c r="W15">
        <f t="shared" si="7"/>
        <v>49447.311811461936</v>
      </c>
      <c r="X15">
        <v>49447.311811461936</v>
      </c>
      <c r="Z15">
        <f t="shared" si="10"/>
        <v>96329.819960308829</v>
      </c>
      <c r="AA15">
        <v>96329.819960308829</v>
      </c>
      <c r="AD15">
        <v>117</v>
      </c>
    </row>
    <row r="16" spans="1:36">
      <c r="A16">
        <v>2032</v>
      </c>
      <c r="B16">
        <f t="shared" si="9"/>
        <v>525769.87980928796</v>
      </c>
      <c r="C16">
        <v>203400</v>
      </c>
      <c r="D16" s="5">
        <v>0</v>
      </c>
      <c r="E16">
        <v>41143.696714344696</v>
      </c>
      <c r="F16">
        <f t="shared" si="0"/>
        <v>41143.696714344696</v>
      </c>
      <c r="G16">
        <f t="shared" si="1"/>
        <v>41143.696714344696</v>
      </c>
      <c r="H16">
        <f t="shared" si="2"/>
        <v>41143.696714344696</v>
      </c>
      <c r="I16">
        <f t="shared" si="3"/>
        <v>41143.696714344696</v>
      </c>
      <c r="J16" s="5">
        <f t="shared" si="4"/>
        <v>41143.696714344696</v>
      </c>
      <c r="K16" s="5">
        <v>0</v>
      </c>
      <c r="L16">
        <v>271</v>
      </c>
      <c r="M16" s="5">
        <f t="shared" si="5"/>
        <v>90.333333333333329</v>
      </c>
      <c r="N16">
        <v>864.99999999999989</v>
      </c>
      <c r="O16" s="5">
        <v>106329</v>
      </c>
      <c r="P16" s="5">
        <v>0</v>
      </c>
      <c r="Q16" s="5">
        <v>0</v>
      </c>
      <c r="R16" s="5">
        <v>0</v>
      </c>
      <c r="S16" s="5">
        <f t="shared" si="11"/>
        <v>1297.4999999999998</v>
      </c>
      <c r="T16" s="5">
        <v>0</v>
      </c>
      <c r="U16" s="5">
        <v>0</v>
      </c>
      <c r="W16">
        <f t="shared" si="7"/>
        <v>66098.903616114636</v>
      </c>
      <c r="X16">
        <v>66098.903616114636</v>
      </c>
      <c r="Z16">
        <f t="shared" si="10"/>
        <v>133333.33333333334</v>
      </c>
      <c r="AA16">
        <v>133333.33333333334</v>
      </c>
      <c r="AD16">
        <v>163</v>
      </c>
    </row>
    <row r="17" spans="1:31">
      <c r="A17">
        <v>2033</v>
      </c>
      <c r="B17">
        <f t="shared" si="9"/>
        <v>505706.5180790915</v>
      </c>
      <c r="C17">
        <v>203400</v>
      </c>
      <c r="D17" s="5">
        <v>0</v>
      </c>
      <c r="E17">
        <v>43599.1588036377</v>
      </c>
      <c r="F17">
        <f t="shared" si="0"/>
        <v>43599.1588036377</v>
      </c>
      <c r="G17">
        <f t="shared" si="1"/>
        <v>43599.1588036377</v>
      </c>
      <c r="H17">
        <f t="shared" si="2"/>
        <v>43599.1588036377</v>
      </c>
      <c r="I17">
        <f t="shared" si="3"/>
        <v>43599.1588036377</v>
      </c>
      <c r="J17" s="5">
        <f t="shared" si="4"/>
        <v>43599.1588036377</v>
      </c>
      <c r="K17" s="5">
        <v>0</v>
      </c>
      <c r="L17">
        <v>290</v>
      </c>
      <c r="M17" s="5">
        <f t="shared" si="5"/>
        <v>96.666666666666671</v>
      </c>
      <c r="N17">
        <v>1082</v>
      </c>
      <c r="O17" s="5">
        <v>116328.180039691</v>
      </c>
      <c r="P17" s="5">
        <v>0</v>
      </c>
      <c r="Q17" s="5">
        <v>0</v>
      </c>
      <c r="R17" s="5">
        <v>0</v>
      </c>
      <c r="S17" s="5">
        <f t="shared" si="11"/>
        <v>1623</v>
      </c>
      <c r="T17" s="5">
        <v>0</v>
      </c>
      <c r="U17" s="5">
        <v>0</v>
      </c>
      <c r="W17">
        <f t="shared" si="7"/>
        <v>86134.438336393883</v>
      </c>
      <c r="X17">
        <v>86134.438336393883</v>
      </c>
      <c r="Z17">
        <f t="shared" si="10"/>
        <v>170336.84670635784</v>
      </c>
      <c r="AD17">
        <v>139</v>
      </c>
    </row>
    <row r="18" spans="1:31">
      <c r="A18">
        <v>2034</v>
      </c>
      <c r="B18">
        <f t="shared" si="9"/>
        <v>485643.15634889493</v>
      </c>
      <c r="C18">
        <v>203400</v>
      </c>
      <c r="D18" s="5">
        <v>0</v>
      </c>
      <c r="E18">
        <v>46054.620892930798</v>
      </c>
      <c r="F18">
        <f t="shared" si="0"/>
        <v>46054.620892930798</v>
      </c>
      <c r="G18">
        <f t="shared" si="1"/>
        <v>46054.620892930798</v>
      </c>
      <c r="H18">
        <f t="shared" si="2"/>
        <v>46054.620892930798</v>
      </c>
      <c r="I18">
        <f t="shared" si="3"/>
        <v>46054.620892930798</v>
      </c>
      <c r="J18" s="5">
        <f t="shared" si="4"/>
        <v>46054.620892930798</v>
      </c>
      <c r="K18" s="5">
        <v>0</v>
      </c>
      <c r="L18">
        <v>309</v>
      </c>
      <c r="M18" s="5">
        <f t="shared" si="5"/>
        <v>103</v>
      </c>
      <c r="N18">
        <v>1299</v>
      </c>
      <c r="O18" s="5">
        <v>126327.36007938199</v>
      </c>
      <c r="P18" s="5">
        <v>0</v>
      </c>
      <c r="Q18" s="5">
        <v>0</v>
      </c>
      <c r="R18" s="5">
        <v>0</v>
      </c>
      <c r="S18" s="5">
        <f t="shared" si="11"/>
        <v>1948.5</v>
      </c>
      <c r="T18" s="5">
        <v>0</v>
      </c>
      <c r="U18" s="5">
        <v>0</v>
      </c>
      <c r="W18">
        <f t="shared" si="7"/>
        <v>108944.27241792533</v>
      </c>
      <c r="X18">
        <v>108944.27241792533</v>
      </c>
      <c r="Z18">
        <f t="shared" si="10"/>
        <v>202047.9037343213</v>
      </c>
      <c r="AD18">
        <v>68</v>
      </c>
    </row>
    <row r="19" spans="1:31">
      <c r="A19">
        <v>2035</v>
      </c>
      <c r="B19">
        <f t="shared" si="9"/>
        <v>465579.79461869685</v>
      </c>
      <c r="C19">
        <v>203400</v>
      </c>
      <c r="D19" s="5">
        <v>0</v>
      </c>
      <c r="E19">
        <v>48510.082982223903</v>
      </c>
      <c r="F19">
        <f t="shared" si="0"/>
        <v>48510.082982223903</v>
      </c>
      <c r="G19">
        <f t="shared" si="1"/>
        <v>48510.082982223903</v>
      </c>
      <c r="H19">
        <f t="shared" si="2"/>
        <v>48510.082982223903</v>
      </c>
      <c r="I19">
        <f t="shared" si="3"/>
        <v>48510.082982223903</v>
      </c>
      <c r="J19" s="5">
        <f t="shared" si="4"/>
        <v>48510.082982223903</v>
      </c>
      <c r="K19" s="5">
        <v>0</v>
      </c>
      <c r="L19">
        <v>328</v>
      </c>
      <c r="M19" s="5">
        <f t="shared" si="5"/>
        <v>109.33333333333333</v>
      </c>
      <c r="N19">
        <v>1516</v>
      </c>
      <c r="O19" s="5">
        <v>136326.54011907399</v>
      </c>
      <c r="P19" s="5">
        <v>0</v>
      </c>
      <c r="Q19" s="5">
        <v>0</v>
      </c>
      <c r="R19" s="5">
        <v>0</v>
      </c>
      <c r="S19" s="5">
        <f t="shared" si="11"/>
        <v>2274</v>
      </c>
      <c r="T19" s="5">
        <v>0</v>
      </c>
      <c r="U19" s="5">
        <v>0</v>
      </c>
      <c r="W19">
        <f t="shared" si="7"/>
        <v>133333.33333333334</v>
      </c>
      <c r="X19">
        <v>133333.33333333334</v>
      </c>
      <c r="Z19">
        <f t="shared" si="10"/>
        <v>225823.00912931038</v>
      </c>
      <c r="AD19">
        <v>90</v>
      </c>
    </row>
    <row r="20" spans="1:31">
      <c r="A20">
        <v>2036</v>
      </c>
      <c r="B20">
        <f t="shared" si="9"/>
        <v>445000.43288850039</v>
      </c>
      <c r="C20">
        <v>203400</v>
      </c>
      <c r="D20" s="5">
        <v>0</v>
      </c>
      <c r="E20">
        <v>50965.545071517001</v>
      </c>
      <c r="F20">
        <f t="shared" si="0"/>
        <v>50965.545071517001</v>
      </c>
      <c r="G20">
        <f t="shared" si="1"/>
        <v>50965.545071517001</v>
      </c>
      <c r="H20">
        <f t="shared" si="2"/>
        <v>50965.545071517001</v>
      </c>
      <c r="I20">
        <f t="shared" si="3"/>
        <v>50965.545071517001</v>
      </c>
      <c r="J20" s="5">
        <f t="shared" si="4"/>
        <v>50965.545071517001</v>
      </c>
      <c r="K20" s="5">
        <v>0</v>
      </c>
      <c r="L20">
        <v>347</v>
      </c>
      <c r="M20" s="5">
        <f t="shared" si="5"/>
        <v>115.66666666666667</v>
      </c>
      <c r="N20">
        <v>2249</v>
      </c>
      <c r="O20" s="5">
        <v>146325.72015876501</v>
      </c>
      <c r="P20" s="5">
        <v>0</v>
      </c>
      <c r="Q20" s="5">
        <v>0</v>
      </c>
      <c r="R20" s="5">
        <v>0</v>
      </c>
      <c r="S20" s="5">
        <f t="shared" si="11"/>
        <v>3373.5</v>
      </c>
      <c r="T20" s="5">
        <v>0</v>
      </c>
      <c r="U20" s="5">
        <v>0</v>
      </c>
      <c r="W20">
        <f t="shared" si="7"/>
        <v>157722.39424874136</v>
      </c>
      <c r="X20">
        <v>838214.14056045597</v>
      </c>
      <c r="Z20">
        <f t="shared" si="10"/>
        <v>241921.87916875817</v>
      </c>
      <c r="AD20">
        <v>95</v>
      </c>
    </row>
    <row r="21" spans="1:31">
      <c r="A21">
        <v>2037</v>
      </c>
      <c r="B21">
        <f t="shared" si="9"/>
        <v>424421.07115830376</v>
      </c>
      <c r="C21">
        <v>203400</v>
      </c>
      <c r="D21" s="5">
        <v>0</v>
      </c>
      <c r="E21">
        <v>53421.007160810099</v>
      </c>
      <c r="F21">
        <f t="shared" si="0"/>
        <v>53421.007160810099</v>
      </c>
      <c r="G21">
        <f t="shared" si="1"/>
        <v>53421.007160810099</v>
      </c>
      <c r="H21">
        <f t="shared" si="2"/>
        <v>53421.007160810099</v>
      </c>
      <c r="I21">
        <f t="shared" si="3"/>
        <v>53421.007160810099</v>
      </c>
      <c r="J21" s="5">
        <f t="shared" si="4"/>
        <v>53421.007160810099</v>
      </c>
      <c r="K21" s="5">
        <v>0</v>
      </c>
      <c r="L21">
        <v>366</v>
      </c>
      <c r="M21" s="5">
        <f t="shared" si="5"/>
        <v>122</v>
      </c>
      <c r="N21">
        <v>2982</v>
      </c>
      <c r="O21" s="5">
        <v>156324.90019845599</v>
      </c>
      <c r="P21" s="5">
        <v>156324.90019845599</v>
      </c>
      <c r="Q21" s="5">
        <v>156324.90019845599</v>
      </c>
      <c r="R21" s="5">
        <v>156324.90019845599</v>
      </c>
      <c r="S21" s="5">
        <f t="shared" si="11"/>
        <v>4473</v>
      </c>
      <c r="T21" s="5">
        <v>0</v>
      </c>
      <c r="U21" s="5">
        <v>0</v>
      </c>
      <c r="W21">
        <f t="shared" si="7"/>
        <v>180532.2283302728</v>
      </c>
      <c r="X21">
        <v>892352.57360482332</v>
      </c>
      <c r="Z21">
        <f t="shared" si="10"/>
        <v>252084.98207574914</v>
      </c>
      <c r="AD21" t="s">
        <v>104</v>
      </c>
      <c r="AE21" t="s">
        <v>105</v>
      </c>
    </row>
    <row r="22" spans="1:31">
      <c r="A22">
        <v>2038</v>
      </c>
      <c r="B22">
        <f t="shared" si="9"/>
        <v>403841.70942810673</v>
      </c>
      <c r="C22">
        <v>203400</v>
      </c>
      <c r="D22" s="5">
        <v>0</v>
      </c>
      <c r="E22">
        <v>55876.469250103197</v>
      </c>
      <c r="F22">
        <f t="shared" si="0"/>
        <v>55876.469250103197</v>
      </c>
      <c r="G22">
        <f t="shared" si="1"/>
        <v>55876.469250103197</v>
      </c>
      <c r="H22">
        <f t="shared" si="2"/>
        <v>55876.469250103197</v>
      </c>
      <c r="I22">
        <f t="shared" si="3"/>
        <v>55876.469250103197</v>
      </c>
      <c r="J22" s="5">
        <f t="shared" si="4"/>
        <v>55876.469250103197</v>
      </c>
      <c r="K22" s="5">
        <v>0</v>
      </c>
      <c r="L22">
        <v>385</v>
      </c>
      <c r="M22" s="5">
        <f t="shared" si="5"/>
        <v>128.33333333333334</v>
      </c>
      <c r="N22">
        <v>3715</v>
      </c>
      <c r="O22" s="5">
        <v>166324.080238147</v>
      </c>
      <c r="P22" s="5">
        <v>0</v>
      </c>
      <c r="Q22" s="5">
        <v>0</v>
      </c>
      <c r="R22" s="5">
        <v>0</v>
      </c>
      <c r="S22" s="5">
        <f t="shared" si="11"/>
        <v>5572.5</v>
      </c>
      <c r="T22" s="5">
        <v>0</v>
      </c>
      <c r="U22" s="5">
        <v>0</v>
      </c>
      <c r="W22">
        <f t="shared" si="7"/>
        <v>200567.76305055202</v>
      </c>
      <c r="X22">
        <v>929889.94377858192</v>
      </c>
      <c r="Z22">
        <f t="shared" si="10"/>
        <v>258219.67243225165</v>
      </c>
    </row>
    <row r="23" spans="1:31">
      <c r="A23">
        <v>2039</v>
      </c>
      <c r="B23">
        <f t="shared" si="9"/>
        <v>383262.34769791074</v>
      </c>
      <c r="C23">
        <v>203400</v>
      </c>
      <c r="D23" s="5">
        <v>0</v>
      </c>
      <c r="E23">
        <v>58331.9313393962</v>
      </c>
      <c r="F23">
        <f t="shared" si="0"/>
        <v>58331.9313393962</v>
      </c>
      <c r="G23">
        <f t="shared" si="1"/>
        <v>58331.9313393962</v>
      </c>
      <c r="H23">
        <f t="shared" si="2"/>
        <v>58331.9313393962</v>
      </c>
      <c r="I23">
        <f t="shared" si="3"/>
        <v>58331.9313393962</v>
      </c>
      <c r="J23" s="5">
        <f t="shared" si="4"/>
        <v>58331.9313393962</v>
      </c>
      <c r="K23" s="5">
        <v>0</v>
      </c>
      <c r="L23">
        <v>404</v>
      </c>
      <c r="M23" s="5">
        <f t="shared" si="5"/>
        <v>134.66666666666666</v>
      </c>
      <c r="N23">
        <v>4448</v>
      </c>
      <c r="O23" s="5">
        <v>176323.26027783801</v>
      </c>
      <c r="P23" s="5">
        <v>0</v>
      </c>
      <c r="Q23" s="5">
        <v>0</v>
      </c>
      <c r="R23" s="5">
        <v>0</v>
      </c>
      <c r="S23" s="5">
        <f t="shared" si="11"/>
        <v>6672</v>
      </c>
      <c r="T23" s="5">
        <v>0</v>
      </c>
      <c r="U23" s="5">
        <v>0</v>
      </c>
      <c r="W23">
        <f t="shared" si="7"/>
        <v>217219.35485520476</v>
      </c>
      <c r="X23">
        <v>954997.90059405682</v>
      </c>
      <c r="Z23">
        <f t="shared" si="10"/>
        <v>261823.01572575132</v>
      </c>
    </row>
    <row r="24" spans="1:31">
      <c r="A24">
        <v>2040</v>
      </c>
      <c r="B24">
        <f t="shared" si="9"/>
        <v>362708.31930104701</v>
      </c>
      <c r="C24">
        <v>203400</v>
      </c>
      <c r="D24" s="5">
        <v>0</v>
      </c>
      <c r="E24">
        <v>60787.393428689298</v>
      </c>
      <c r="F24">
        <f t="shared" si="0"/>
        <v>60787.393428689298</v>
      </c>
      <c r="G24">
        <f t="shared" si="1"/>
        <v>60787.393428689298</v>
      </c>
      <c r="H24">
        <f t="shared" si="2"/>
        <v>60787.393428689298</v>
      </c>
      <c r="I24">
        <f t="shared" si="3"/>
        <v>60787.393428689298</v>
      </c>
      <c r="J24" s="5">
        <f t="shared" si="4"/>
        <v>60787.393428689298</v>
      </c>
      <c r="K24" s="5">
        <v>0</v>
      </c>
      <c r="L24">
        <v>404</v>
      </c>
      <c r="M24" s="5">
        <f t="shared" si="5"/>
        <v>134.66666666666666</v>
      </c>
      <c r="N24">
        <v>5181</v>
      </c>
      <c r="O24" s="5">
        <v>186322.44031752899</v>
      </c>
      <c r="P24" s="5">
        <v>0</v>
      </c>
      <c r="Q24" s="5">
        <v>0</v>
      </c>
      <c r="R24" s="5">
        <v>0</v>
      </c>
      <c r="S24" s="5">
        <f t="shared" si="11"/>
        <v>7771.5</v>
      </c>
      <c r="T24" s="5">
        <v>0</v>
      </c>
      <c r="U24" s="5">
        <v>0</v>
      </c>
      <c r="W24">
        <f t="shared" si="7"/>
        <v>230433.89413090821</v>
      </c>
      <c r="X24">
        <v>971390.7856994539</v>
      </c>
      <c r="Z24">
        <f t="shared" si="10"/>
        <v>263905.66999170888</v>
      </c>
    </row>
    <row r="25" spans="1:31">
      <c r="A25">
        <v>2041</v>
      </c>
      <c r="B25">
        <f t="shared" si="8"/>
        <v>339925.29090418381</v>
      </c>
      <c r="C25">
        <v>203400</v>
      </c>
      <c r="D25" s="5">
        <v>0</v>
      </c>
      <c r="E25">
        <v>63242.855517982403</v>
      </c>
      <c r="F25">
        <f t="shared" si="0"/>
        <v>63242.855517982403</v>
      </c>
      <c r="G25">
        <f t="shared" si="1"/>
        <v>63242.855517982403</v>
      </c>
      <c r="H25">
        <f t="shared" si="2"/>
        <v>63242.855517982403</v>
      </c>
      <c r="I25">
        <f t="shared" si="3"/>
        <v>63242.855517982403</v>
      </c>
      <c r="J25" s="5">
        <f t="shared" si="4"/>
        <v>63242.855517982403</v>
      </c>
      <c r="K25" s="5">
        <v>0</v>
      </c>
      <c r="L25">
        <v>404</v>
      </c>
      <c r="M25" s="5">
        <f t="shared" si="5"/>
        <v>134.66666666666666</v>
      </c>
      <c r="N25">
        <v>8143</v>
      </c>
      <c r="O25" s="5">
        <v>196321.62035722</v>
      </c>
      <c r="P25" s="5">
        <v>0</v>
      </c>
      <c r="Q25" s="5">
        <v>0</v>
      </c>
      <c r="R25" s="5">
        <v>0</v>
      </c>
      <c r="S25" s="5">
        <f t="shared" si="11"/>
        <v>12214.5</v>
      </c>
      <c r="T25" s="5">
        <v>0</v>
      </c>
      <c r="U25" s="5">
        <v>0</v>
      </c>
    </row>
    <row r="26" spans="1:31">
      <c r="A26">
        <v>2042</v>
      </c>
      <c r="B26">
        <f t="shared" si="8"/>
        <v>317142.26250732061</v>
      </c>
      <c r="C26">
        <v>203400</v>
      </c>
      <c r="D26" s="5">
        <v>0</v>
      </c>
      <c r="E26">
        <v>65698.317607275501</v>
      </c>
      <c r="F26">
        <f t="shared" si="0"/>
        <v>65698.317607275501</v>
      </c>
      <c r="G26">
        <f t="shared" si="1"/>
        <v>65698.317607275501</v>
      </c>
      <c r="H26">
        <f t="shared" si="2"/>
        <v>65698.317607275501</v>
      </c>
      <c r="I26">
        <f t="shared" si="3"/>
        <v>65698.317607275501</v>
      </c>
      <c r="J26" s="5">
        <f t="shared" si="4"/>
        <v>65698.317607275501</v>
      </c>
      <c r="K26" s="5">
        <v>0</v>
      </c>
      <c r="L26">
        <v>404</v>
      </c>
      <c r="M26" s="5">
        <f t="shared" si="5"/>
        <v>134.66666666666666</v>
      </c>
      <c r="N26">
        <v>11105</v>
      </c>
      <c r="O26" s="5">
        <v>206320.80039691101</v>
      </c>
      <c r="P26" s="5">
        <v>0</v>
      </c>
      <c r="Q26" s="5">
        <v>0</v>
      </c>
      <c r="R26" s="5">
        <v>0</v>
      </c>
      <c r="S26" s="5">
        <f t="shared" si="11"/>
        <v>16657.5</v>
      </c>
      <c r="T26" s="5">
        <v>0</v>
      </c>
      <c r="U26" s="5">
        <v>0</v>
      </c>
    </row>
    <row r="27" spans="1:31">
      <c r="A27">
        <v>2043</v>
      </c>
      <c r="B27">
        <f t="shared" si="8"/>
        <v>294359.23411045689</v>
      </c>
      <c r="C27">
        <v>203400</v>
      </c>
      <c r="D27" s="5">
        <v>0</v>
      </c>
      <c r="E27">
        <v>68153.779696568599</v>
      </c>
      <c r="F27">
        <f t="shared" si="0"/>
        <v>68153.779696568599</v>
      </c>
      <c r="G27">
        <f t="shared" si="1"/>
        <v>68153.779696568599</v>
      </c>
      <c r="H27">
        <f t="shared" si="2"/>
        <v>68153.779696568599</v>
      </c>
      <c r="I27">
        <f t="shared" si="3"/>
        <v>68153.779696568599</v>
      </c>
      <c r="J27" s="5">
        <f t="shared" si="4"/>
        <v>68153.779696568599</v>
      </c>
      <c r="K27" s="5">
        <v>0</v>
      </c>
      <c r="L27">
        <v>404</v>
      </c>
      <c r="M27" s="5">
        <f t="shared" si="5"/>
        <v>134.66666666666666</v>
      </c>
      <c r="N27">
        <v>14067</v>
      </c>
      <c r="O27" s="5">
        <v>216319.980436602</v>
      </c>
      <c r="P27" s="5">
        <v>0</v>
      </c>
      <c r="Q27" s="5">
        <v>0</v>
      </c>
      <c r="R27" s="5">
        <v>0</v>
      </c>
      <c r="S27" s="5">
        <f t="shared" si="11"/>
        <v>21100.5</v>
      </c>
      <c r="T27" s="5">
        <v>0</v>
      </c>
      <c r="U27" s="5">
        <v>0</v>
      </c>
    </row>
    <row r="28" spans="1:31">
      <c r="A28">
        <v>2044</v>
      </c>
      <c r="B28">
        <f t="shared" si="8"/>
        <v>271576.20571359363</v>
      </c>
      <c r="C28">
        <v>203400</v>
      </c>
      <c r="D28" s="5">
        <v>0</v>
      </c>
      <c r="E28">
        <v>70609.241785861697</v>
      </c>
      <c r="F28">
        <f t="shared" si="0"/>
        <v>70609.241785861697</v>
      </c>
      <c r="G28">
        <f t="shared" si="1"/>
        <v>70609.241785861697</v>
      </c>
      <c r="H28">
        <f t="shared" si="2"/>
        <v>70609.241785861697</v>
      </c>
      <c r="I28">
        <f t="shared" si="3"/>
        <v>70609.241785861697</v>
      </c>
      <c r="J28" s="5">
        <f t="shared" si="4"/>
        <v>70609.241785861697</v>
      </c>
      <c r="K28" s="5">
        <v>0</v>
      </c>
      <c r="L28">
        <v>404</v>
      </c>
      <c r="M28" s="5">
        <f t="shared" si="5"/>
        <v>134.66666666666666</v>
      </c>
      <c r="N28">
        <v>17029</v>
      </c>
      <c r="O28" s="5">
        <v>226319.16047629301</v>
      </c>
      <c r="P28" s="5">
        <v>0</v>
      </c>
      <c r="Q28" s="5">
        <v>0</v>
      </c>
      <c r="R28" s="5">
        <v>0</v>
      </c>
      <c r="S28" s="5">
        <f t="shared" si="11"/>
        <v>25543.5</v>
      </c>
      <c r="T28" s="5">
        <v>0</v>
      </c>
      <c r="U28" s="5">
        <v>0</v>
      </c>
    </row>
    <row r="29" spans="1:31">
      <c r="A29">
        <v>2045</v>
      </c>
      <c r="B29">
        <f t="shared" si="8"/>
        <v>248793.17731673043</v>
      </c>
      <c r="C29">
        <v>203400</v>
      </c>
      <c r="D29" s="5">
        <v>0</v>
      </c>
      <c r="E29">
        <v>73064.703875154693</v>
      </c>
      <c r="F29">
        <f t="shared" si="0"/>
        <v>73064.703875154693</v>
      </c>
      <c r="G29">
        <f t="shared" si="1"/>
        <v>73064.703875154693</v>
      </c>
      <c r="H29">
        <f t="shared" si="2"/>
        <v>73064.703875154693</v>
      </c>
      <c r="I29">
        <f t="shared" si="3"/>
        <v>73064.703875154693</v>
      </c>
      <c r="J29" s="5">
        <f t="shared" si="4"/>
        <v>73064.703875154693</v>
      </c>
      <c r="K29" s="5">
        <v>0</v>
      </c>
      <c r="L29">
        <v>404</v>
      </c>
      <c r="M29" s="5">
        <f t="shared" si="5"/>
        <v>134.66666666666666</v>
      </c>
      <c r="N29">
        <v>19991</v>
      </c>
      <c r="O29" s="5">
        <v>236318.34051598399</v>
      </c>
      <c r="P29" s="5">
        <v>0</v>
      </c>
      <c r="Q29" s="5">
        <v>0</v>
      </c>
      <c r="R29" s="5">
        <v>0</v>
      </c>
      <c r="S29" s="5">
        <f t="shared" si="11"/>
        <v>29986.5</v>
      </c>
      <c r="T29" s="5">
        <v>0</v>
      </c>
      <c r="U29" s="5">
        <v>0</v>
      </c>
    </row>
    <row r="30" spans="1:31">
      <c r="A30">
        <v>2046</v>
      </c>
      <c r="B30">
        <f t="shared" si="8"/>
        <v>238971.32895955822</v>
      </c>
      <c r="C30">
        <v>203400</v>
      </c>
      <c r="D30" s="5">
        <v>0</v>
      </c>
      <c r="E30">
        <v>75520.165964447806</v>
      </c>
      <c r="F30">
        <f t="shared" si="0"/>
        <v>75520.165964447806</v>
      </c>
      <c r="G30">
        <f t="shared" si="1"/>
        <v>75520.165964447806</v>
      </c>
      <c r="H30">
        <f t="shared" si="2"/>
        <v>75520.165964447806</v>
      </c>
      <c r="I30">
        <f t="shared" si="3"/>
        <v>75520.165964447806</v>
      </c>
      <c r="J30" s="5">
        <f t="shared" si="4"/>
        <v>75520.165964447806</v>
      </c>
      <c r="K30" s="5">
        <v>0</v>
      </c>
      <c r="L30">
        <v>404</v>
      </c>
      <c r="M30" s="5">
        <f t="shared" si="5"/>
        <v>134.66666666666666</v>
      </c>
      <c r="N30">
        <v>19991</v>
      </c>
      <c r="O30" s="5">
        <v>236318.34051598399</v>
      </c>
      <c r="P30" s="5">
        <v>0</v>
      </c>
      <c r="Q30" s="5">
        <v>0</v>
      </c>
      <c r="R30" s="5">
        <v>0</v>
      </c>
      <c r="S30" s="5">
        <f t="shared" si="11"/>
        <v>29986.5</v>
      </c>
      <c r="T30" s="5">
        <v>0</v>
      </c>
      <c r="U30" s="5">
        <v>0</v>
      </c>
    </row>
    <row r="31" spans="1:31">
      <c r="A31">
        <v>2047</v>
      </c>
      <c r="B31">
        <f t="shared" si="8"/>
        <v>229149.48060238559</v>
      </c>
      <c r="C31">
        <v>203400</v>
      </c>
      <c r="D31" s="5">
        <v>0</v>
      </c>
      <c r="E31">
        <v>77975.628053740904</v>
      </c>
      <c r="F31">
        <f t="shared" si="0"/>
        <v>77975.628053740904</v>
      </c>
      <c r="G31">
        <f t="shared" si="1"/>
        <v>77975.628053740904</v>
      </c>
      <c r="H31">
        <f t="shared" si="2"/>
        <v>77975.628053740904</v>
      </c>
      <c r="I31">
        <f t="shared" si="3"/>
        <v>77975.628053740904</v>
      </c>
      <c r="J31" s="5">
        <f t="shared" si="4"/>
        <v>77975.628053740904</v>
      </c>
      <c r="K31" s="5">
        <v>0</v>
      </c>
      <c r="L31">
        <v>404</v>
      </c>
      <c r="M31" s="5">
        <f t="shared" si="5"/>
        <v>134.66666666666666</v>
      </c>
      <c r="N31">
        <v>19991</v>
      </c>
      <c r="O31" s="5">
        <v>236318.34051598399</v>
      </c>
      <c r="P31" s="5">
        <v>0</v>
      </c>
      <c r="Q31" s="5">
        <v>0</v>
      </c>
      <c r="R31" s="5">
        <v>0</v>
      </c>
      <c r="S31" s="5">
        <f t="shared" si="11"/>
        <v>29986.5</v>
      </c>
      <c r="T31" s="5">
        <v>0</v>
      </c>
      <c r="U31" s="5">
        <v>0</v>
      </c>
    </row>
    <row r="32" spans="1:31">
      <c r="A32">
        <v>2048</v>
      </c>
      <c r="B32">
        <f t="shared" si="8"/>
        <v>219327.63224521332</v>
      </c>
      <c r="C32">
        <v>203400</v>
      </c>
      <c r="D32" s="5">
        <v>0</v>
      </c>
      <c r="E32">
        <v>80431.090143034002</v>
      </c>
      <c r="F32">
        <f t="shared" si="0"/>
        <v>80431.090143034002</v>
      </c>
      <c r="G32">
        <f t="shared" si="1"/>
        <v>80431.090143034002</v>
      </c>
      <c r="H32">
        <f t="shared" si="2"/>
        <v>80431.090143034002</v>
      </c>
      <c r="I32">
        <f t="shared" si="3"/>
        <v>80431.090143034002</v>
      </c>
      <c r="J32" s="5">
        <f t="shared" si="4"/>
        <v>80431.090143034002</v>
      </c>
      <c r="K32" s="5">
        <v>0</v>
      </c>
      <c r="L32">
        <v>404</v>
      </c>
      <c r="M32" s="5">
        <f t="shared" si="5"/>
        <v>134.66666666666666</v>
      </c>
      <c r="N32">
        <v>19991</v>
      </c>
      <c r="O32" s="5">
        <v>236318.34051598399</v>
      </c>
      <c r="P32" s="5">
        <v>0</v>
      </c>
      <c r="Q32" s="5">
        <v>0</v>
      </c>
      <c r="R32" s="5">
        <v>0</v>
      </c>
      <c r="S32" s="5">
        <f t="shared" si="11"/>
        <v>29986.5</v>
      </c>
      <c r="T32" s="5">
        <v>0</v>
      </c>
      <c r="U32" s="5">
        <v>0</v>
      </c>
    </row>
    <row r="33" spans="1:21">
      <c r="A33">
        <v>2049</v>
      </c>
      <c r="B33">
        <f t="shared" si="8"/>
        <v>209505.78388804104</v>
      </c>
      <c r="C33">
        <v>203400</v>
      </c>
      <c r="D33" s="5">
        <v>0</v>
      </c>
      <c r="E33">
        <v>82886.5522323271</v>
      </c>
      <c r="F33">
        <f t="shared" si="0"/>
        <v>82886.5522323271</v>
      </c>
      <c r="G33">
        <f t="shared" si="1"/>
        <v>82886.5522323271</v>
      </c>
      <c r="H33">
        <f t="shared" si="2"/>
        <v>82886.5522323271</v>
      </c>
      <c r="I33">
        <f t="shared" si="3"/>
        <v>82886.5522323271</v>
      </c>
      <c r="J33" s="5">
        <f t="shared" si="4"/>
        <v>82886.5522323271</v>
      </c>
      <c r="K33" s="5">
        <v>0</v>
      </c>
      <c r="L33">
        <v>404</v>
      </c>
      <c r="M33" s="5">
        <f t="shared" si="5"/>
        <v>134.66666666666666</v>
      </c>
      <c r="N33">
        <v>19991</v>
      </c>
      <c r="O33" s="5">
        <v>236318.34051598399</v>
      </c>
      <c r="P33" s="5">
        <v>0</v>
      </c>
      <c r="Q33" s="5">
        <v>0</v>
      </c>
      <c r="R33" s="5">
        <v>0</v>
      </c>
      <c r="S33" s="5">
        <f t="shared" si="11"/>
        <v>29986.5</v>
      </c>
      <c r="T33" s="5">
        <v>0</v>
      </c>
      <c r="U33" s="5">
        <v>0</v>
      </c>
    </row>
    <row r="34" spans="1:21">
      <c r="A34">
        <v>2050</v>
      </c>
      <c r="B34">
        <f t="shared" si="8"/>
        <v>199683.93553086842</v>
      </c>
      <c r="C34">
        <v>203400</v>
      </c>
      <c r="D34" s="5">
        <v>0</v>
      </c>
      <c r="E34">
        <v>85342.014321620198</v>
      </c>
      <c r="F34">
        <f t="shared" si="0"/>
        <v>85342.014321620198</v>
      </c>
      <c r="G34">
        <f t="shared" si="1"/>
        <v>85342.014321620198</v>
      </c>
      <c r="H34">
        <f t="shared" si="2"/>
        <v>85342.014321620198</v>
      </c>
      <c r="I34">
        <f t="shared" si="3"/>
        <v>85342.014321620198</v>
      </c>
      <c r="J34" s="5">
        <f t="shared" si="4"/>
        <v>85342.014321620198</v>
      </c>
      <c r="K34" s="5">
        <v>0</v>
      </c>
      <c r="L34">
        <v>404</v>
      </c>
      <c r="M34" s="5">
        <f t="shared" si="5"/>
        <v>134.66666666666666</v>
      </c>
      <c r="N34">
        <v>19991</v>
      </c>
      <c r="O34" s="5">
        <v>236318.34051598399</v>
      </c>
      <c r="P34" s="5">
        <v>0</v>
      </c>
      <c r="Q34" s="5">
        <v>0</v>
      </c>
      <c r="R34" s="5">
        <v>0</v>
      </c>
      <c r="S34" s="5">
        <f t="shared" si="11"/>
        <v>29986.5</v>
      </c>
      <c r="T34" s="5">
        <v>0</v>
      </c>
      <c r="U34" s="5">
        <v>0</v>
      </c>
    </row>
    <row r="35" spans="1:21">
      <c r="A35">
        <v>2051</v>
      </c>
      <c r="B35">
        <f t="shared" si="8"/>
        <v>189862.08717369667</v>
      </c>
      <c r="C35">
        <v>203400</v>
      </c>
      <c r="D35" s="5">
        <v>0</v>
      </c>
      <c r="E35">
        <v>87797.476410913194</v>
      </c>
      <c r="F35">
        <f t="shared" si="0"/>
        <v>87797.476410913194</v>
      </c>
      <c r="G35">
        <f t="shared" si="1"/>
        <v>87797.476410913194</v>
      </c>
      <c r="H35">
        <f t="shared" si="2"/>
        <v>87797.476410913194</v>
      </c>
      <c r="I35">
        <f t="shared" si="3"/>
        <v>87797.476410913194</v>
      </c>
      <c r="J35" s="5">
        <f t="shared" si="4"/>
        <v>87797.476410913194</v>
      </c>
      <c r="K35" s="5">
        <v>0</v>
      </c>
      <c r="L35">
        <v>404</v>
      </c>
      <c r="M35" s="5">
        <f t="shared" si="5"/>
        <v>134.66666666666666</v>
      </c>
      <c r="N35">
        <v>19991</v>
      </c>
      <c r="O35" s="5">
        <v>236318.34051598399</v>
      </c>
      <c r="P35" s="5">
        <v>0</v>
      </c>
      <c r="Q35" s="5">
        <v>0</v>
      </c>
      <c r="R35" s="5">
        <v>0</v>
      </c>
      <c r="S35" s="5">
        <f t="shared" si="11"/>
        <v>29986.5</v>
      </c>
      <c r="T35" s="5">
        <v>0</v>
      </c>
      <c r="U35" s="5">
        <v>0</v>
      </c>
    </row>
    <row r="36" spans="1:21">
      <c r="A36">
        <v>2052</v>
      </c>
      <c r="B36">
        <f t="shared" si="8"/>
        <v>180040.23881652398</v>
      </c>
      <c r="C36">
        <v>203400</v>
      </c>
      <c r="D36" s="5">
        <v>0</v>
      </c>
      <c r="E36">
        <v>90252.938500206306</v>
      </c>
      <c r="F36">
        <f t="shared" si="0"/>
        <v>90252.938500206306</v>
      </c>
      <c r="G36">
        <f t="shared" si="1"/>
        <v>90252.938500206306</v>
      </c>
      <c r="H36">
        <f t="shared" si="2"/>
        <v>90252.938500206306</v>
      </c>
      <c r="I36">
        <f t="shared" si="3"/>
        <v>90252.938500206306</v>
      </c>
      <c r="J36" s="5">
        <f t="shared" si="4"/>
        <v>90252.938500206306</v>
      </c>
      <c r="K36" s="5">
        <v>0</v>
      </c>
      <c r="L36">
        <v>404</v>
      </c>
      <c r="M36" s="5">
        <f t="shared" si="5"/>
        <v>134.66666666666666</v>
      </c>
      <c r="N36">
        <v>19991</v>
      </c>
      <c r="O36" s="5">
        <v>236318.34051598399</v>
      </c>
      <c r="P36" s="5">
        <v>0</v>
      </c>
      <c r="Q36" s="5">
        <v>0</v>
      </c>
      <c r="R36" s="5">
        <v>0</v>
      </c>
      <c r="S36" s="5">
        <f t="shared" si="11"/>
        <v>29986.5</v>
      </c>
      <c r="T36" s="5">
        <v>0</v>
      </c>
      <c r="U36" s="5">
        <v>0</v>
      </c>
    </row>
    <row r="37" spans="1:21">
      <c r="A37">
        <v>2053</v>
      </c>
      <c r="B37">
        <f t="shared" si="8"/>
        <v>170218.39045935177</v>
      </c>
      <c r="C37">
        <v>203400</v>
      </c>
      <c r="D37" s="5">
        <v>0</v>
      </c>
      <c r="E37">
        <v>92708.400589499404</v>
      </c>
      <c r="F37">
        <f t="shared" si="0"/>
        <v>92708.400589499404</v>
      </c>
      <c r="G37">
        <f t="shared" si="1"/>
        <v>92708.400589499404</v>
      </c>
      <c r="H37">
        <f t="shared" si="2"/>
        <v>92708.400589499404</v>
      </c>
      <c r="I37">
        <f t="shared" si="3"/>
        <v>92708.400589499404</v>
      </c>
      <c r="J37" s="5">
        <f t="shared" si="4"/>
        <v>92708.400589499404</v>
      </c>
      <c r="K37" s="5">
        <v>0</v>
      </c>
      <c r="L37">
        <v>404</v>
      </c>
      <c r="M37" s="5">
        <f t="shared" si="5"/>
        <v>134.66666666666666</v>
      </c>
      <c r="N37">
        <v>19991</v>
      </c>
      <c r="O37" s="5">
        <v>236318.34051598399</v>
      </c>
      <c r="P37" s="5">
        <v>0</v>
      </c>
      <c r="Q37" s="5">
        <v>0</v>
      </c>
      <c r="R37" s="5">
        <v>0</v>
      </c>
      <c r="S37" s="5">
        <f t="shared" si="11"/>
        <v>29986.5</v>
      </c>
      <c r="T37" s="5">
        <v>0</v>
      </c>
      <c r="U37" s="5">
        <v>0</v>
      </c>
    </row>
    <row r="38" spans="1:21">
      <c r="A38">
        <v>2054</v>
      </c>
      <c r="B38">
        <f t="shared" si="8"/>
        <v>160396.5421021792</v>
      </c>
      <c r="C38">
        <v>203400</v>
      </c>
      <c r="D38" s="5">
        <v>0</v>
      </c>
      <c r="E38">
        <v>95163.862678792502</v>
      </c>
      <c r="F38">
        <f t="shared" si="0"/>
        <v>95163.862678792502</v>
      </c>
      <c r="G38">
        <f t="shared" si="1"/>
        <v>95163.862678792502</v>
      </c>
      <c r="H38">
        <f t="shared" si="2"/>
        <v>95163.862678792502</v>
      </c>
      <c r="I38">
        <f t="shared" si="3"/>
        <v>95163.862678792502</v>
      </c>
      <c r="J38" s="5">
        <f t="shared" si="4"/>
        <v>95163.862678792502</v>
      </c>
      <c r="K38" s="5">
        <v>0</v>
      </c>
      <c r="L38">
        <v>404</v>
      </c>
      <c r="M38" s="5">
        <f t="shared" si="5"/>
        <v>134.66666666666666</v>
      </c>
      <c r="N38">
        <v>19991</v>
      </c>
      <c r="O38" s="5">
        <v>236318.34051598399</v>
      </c>
      <c r="P38" s="5">
        <v>0</v>
      </c>
      <c r="Q38" s="5">
        <v>0</v>
      </c>
      <c r="R38" s="5">
        <v>0</v>
      </c>
      <c r="S38" s="5">
        <f t="shared" si="11"/>
        <v>29986.5</v>
      </c>
      <c r="T38" s="5">
        <v>0</v>
      </c>
      <c r="U38" s="5">
        <v>0</v>
      </c>
    </row>
    <row r="39" spans="1:21">
      <c r="A39">
        <v>2055</v>
      </c>
      <c r="B39">
        <f t="shared" si="8"/>
        <v>150574.69374500687</v>
      </c>
      <c r="C39">
        <v>203400</v>
      </c>
      <c r="D39" s="5">
        <v>0</v>
      </c>
      <c r="E39">
        <v>97619.3247680856</v>
      </c>
      <c r="F39">
        <f t="shared" si="0"/>
        <v>97619.3247680856</v>
      </c>
      <c r="G39">
        <f t="shared" si="1"/>
        <v>97619.3247680856</v>
      </c>
      <c r="H39">
        <f t="shared" si="2"/>
        <v>97619.3247680856</v>
      </c>
      <c r="I39">
        <f t="shared" si="3"/>
        <v>97619.3247680856</v>
      </c>
      <c r="J39" s="5">
        <f t="shared" si="4"/>
        <v>97619.3247680856</v>
      </c>
      <c r="K39" s="5">
        <v>0</v>
      </c>
      <c r="L39">
        <v>404</v>
      </c>
      <c r="M39" s="5">
        <f t="shared" si="5"/>
        <v>134.66666666666666</v>
      </c>
      <c r="N39">
        <v>19991</v>
      </c>
      <c r="O39" s="5">
        <v>236318.34051598399</v>
      </c>
      <c r="P39" s="5">
        <v>0</v>
      </c>
      <c r="Q39" s="5">
        <v>0</v>
      </c>
      <c r="R39" s="5">
        <v>0</v>
      </c>
      <c r="S39" s="5">
        <f t="shared" si="11"/>
        <v>29986.5</v>
      </c>
      <c r="T39" s="5">
        <v>0</v>
      </c>
      <c r="U39" s="5">
        <v>0</v>
      </c>
    </row>
    <row r="40" spans="1:21">
      <c r="A40">
        <v>2056</v>
      </c>
      <c r="B40">
        <f t="shared" si="8"/>
        <v>140752.84538783325</v>
      </c>
      <c r="C40">
        <v>203400</v>
      </c>
      <c r="D40" s="5">
        <v>0</v>
      </c>
      <c r="E40">
        <v>100074.786857379</v>
      </c>
      <c r="F40">
        <f t="shared" si="0"/>
        <v>100074.786857379</v>
      </c>
      <c r="G40">
        <f t="shared" si="1"/>
        <v>100074.786857379</v>
      </c>
      <c r="H40">
        <f t="shared" si="2"/>
        <v>100074.786857379</v>
      </c>
      <c r="I40">
        <f t="shared" si="3"/>
        <v>100074.786857379</v>
      </c>
      <c r="J40" s="5">
        <f t="shared" si="4"/>
        <v>100074.786857379</v>
      </c>
      <c r="K40" s="5">
        <v>0</v>
      </c>
      <c r="L40">
        <v>404</v>
      </c>
      <c r="M40" s="5">
        <f t="shared" si="5"/>
        <v>134.66666666666666</v>
      </c>
      <c r="N40">
        <v>19991</v>
      </c>
      <c r="O40" s="5">
        <v>236318.34051598399</v>
      </c>
      <c r="P40" s="5">
        <v>0</v>
      </c>
      <c r="Q40" s="5">
        <v>0</v>
      </c>
      <c r="R40" s="5">
        <v>0</v>
      </c>
      <c r="S40" s="5">
        <f t="shared" si="11"/>
        <v>29986.5</v>
      </c>
      <c r="T40" s="5">
        <v>0</v>
      </c>
      <c r="U40" s="5">
        <v>0</v>
      </c>
    </row>
    <row r="41" spans="1:21">
      <c r="A41">
        <v>2057</v>
      </c>
      <c r="B41">
        <f t="shared" si="8"/>
        <v>130930.99703066138</v>
      </c>
      <c r="C41">
        <v>203400</v>
      </c>
      <c r="D41" s="5">
        <v>0</v>
      </c>
      <c r="E41">
        <v>102530.248946672</v>
      </c>
      <c r="F41">
        <f t="shared" si="0"/>
        <v>102530.248946672</v>
      </c>
      <c r="G41">
        <f t="shared" si="1"/>
        <v>102530.248946672</v>
      </c>
      <c r="H41">
        <f t="shared" si="2"/>
        <v>102530.248946672</v>
      </c>
      <c r="I41">
        <f t="shared" si="3"/>
        <v>102530.248946672</v>
      </c>
      <c r="J41" s="5">
        <f t="shared" si="4"/>
        <v>102530.248946672</v>
      </c>
      <c r="K41" s="5">
        <v>0</v>
      </c>
      <c r="L41">
        <v>404</v>
      </c>
      <c r="M41" s="5">
        <f t="shared" si="5"/>
        <v>134.66666666666666</v>
      </c>
      <c r="N41">
        <v>19991</v>
      </c>
      <c r="O41" s="5">
        <v>236318.34051598399</v>
      </c>
      <c r="P41" s="5">
        <v>0</v>
      </c>
      <c r="Q41" s="5">
        <v>0</v>
      </c>
      <c r="R41" s="5">
        <v>0</v>
      </c>
      <c r="S41" s="5">
        <f t="shared" si="11"/>
        <v>29986.5</v>
      </c>
      <c r="T41" s="5">
        <v>0</v>
      </c>
      <c r="U41" s="5">
        <v>0</v>
      </c>
    </row>
    <row r="42" spans="1:21">
      <c r="A42">
        <v>2058</v>
      </c>
      <c r="B42">
        <f t="shared" si="8"/>
        <v>121109.14867348928</v>
      </c>
      <c r="C42">
        <v>203400</v>
      </c>
      <c r="D42" s="5">
        <v>0</v>
      </c>
      <c r="E42">
        <v>104985.711035965</v>
      </c>
      <c r="F42">
        <f t="shared" si="0"/>
        <v>104985.711035965</v>
      </c>
      <c r="G42">
        <f t="shared" si="1"/>
        <v>104985.711035965</v>
      </c>
      <c r="H42">
        <f t="shared" si="2"/>
        <v>104985.711035965</v>
      </c>
      <c r="I42">
        <f t="shared" si="3"/>
        <v>104985.711035965</v>
      </c>
      <c r="J42" s="5">
        <f t="shared" si="4"/>
        <v>104985.711035965</v>
      </c>
      <c r="K42" s="5">
        <v>0</v>
      </c>
      <c r="L42">
        <v>404</v>
      </c>
      <c r="M42" s="5">
        <f t="shared" si="5"/>
        <v>134.66666666666666</v>
      </c>
      <c r="N42">
        <v>19991</v>
      </c>
      <c r="O42" s="5">
        <v>236318.34051598399</v>
      </c>
      <c r="P42" s="5">
        <v>0</v>
      </c>
      <c r="Q42" s="5">
        <v>0</v>
      </c>
      <c r="R42" s="5">
        <v>0</v>
      </c>
      <c r="S42" s="5">
        <f t="shared" si="11"/>
        <v>29986.5</v>
      </c>
      <c r="T42" s="5">
        <v>0</v>
      </c>
      <c r="U42" s="5">
        <v>0</v>
      </c>
    </row>
    <row r="43" spans="1:21">
      <c r="A43">
        <v>2059</v>
      </c>
      <c r="B43">
        <f t="shared" si="8"/>
        <v>111287.30031631741</v>
      </c>
      <c r="C43">
        <v>203400</v>
      </c>
      <c r="D43" s="5">
        <v>0</v>
      </c>
      <c r="E43">
        <v>107441.17312525801</v>
      </c>
      <c r="F43">
        <f t="shared" si="0"/>
        <v>107441.17312525801</v>
      </c>
      <c r="G43">
        <f t="shared" si="1"/>
        <v>107441.17312525801</v>
      </c>
      <c r="H43">
        <f t="shared" si="2"/>
        <v>107441.17312525801</v>
      </c>
      <c r="I43">
        <f t="shared" si="3"/>
        <v>107441.17312525801</v>
      </c>
      <c r="J43" s="5">
        <f t="shared" si="4"/>
        <v>107441.17312525801</v>
      </c>
      <c r="K43" s="5">
        <v>0</v>
      </c>
      <c r="L43">
        <v>404</v>
      </c>
      <c r="M43" s="5">
        <f t="shared" si="5"/>
        <v>134.66666666666666</v>
      </c>
      <c r="N43">
        <v>19991</v>
      </c>
      <c r="O43" s="5">
        <v>236318.34051598399</v>
      </c>
      <c r="P43" s="5">
        <v>0</v>
      </c>
      <c r="Q43" s="5">
        <v>0</v>
      </c>
      <c r="R43" s="5">
        <v>0</v>
      </c>
      <c r="S43" s="5">
        <f t="shared" si="11"/>
        <v>29986.5</v>
      </c>
      <c r="T43" s="5">
        <v>0</v>
      </c>
      <c r="U43" s="5">
        <v>0</v>
      </c>
    </row>
    <row r="44" spans="1:21">
      <c r="A44">
        <v>2060</v>
      </c>
      <c r="B44">
        <f t="shared" si="8"/>
        <v>101465.45195914531</v>
      </c>
      <c r="C44">
        <v>203400</v>
      </c>
      <c r="D44" s="5">
        <v>0</v>
      </c>
      <c r="E44">
        <v>109896.635214551</v>
      </c>
      <c r="F44">
        <f t="shared" si="0"/>
        <v>109896.635214551</v>
      </c>
      <c r="G44">
        <f t="shared" si="1"/>
        <v>109896.635214551</v>
      </c>
      <c r="H44">
        <f t="shared" si="2"/>
        <v>109896.635214551</v>
      </c>
      <c r="I44">
        <f t="shared" si="3"/>
        <v>109896.635214551</v>
      </c>
      <c r="J44" s="5">
        <f t="shared" si="4"/>
        <v>109896.635214551</v>
      </c>
      <c r="K44" s="5">
        <v>0</v>
      </c>
      <c r="L44">
        <v>404</v>
      </c>
      <c r="M44" s="5">
        <f t="shared" si="5"/>
        <v>134.66666666666666</v>
      </c>
      <c r="N44">
        <v>19991</v>
      </c>
      <c r="O44" s="5">
        <v>236318.34051598399</v>
      </c>
      <c r="P44" s="5">
        <v>0</v>
      </c>
      <c r="Q44" s="5">
        <v>0</v>
      </c>
      <c r="R44" s="5">
        <v>0</v>
      </c>
      <c r="S44" s="5">
        <f t="shared" si="11"/>
        <v>29986.5</v>
      </c>
      <c r="T44" s="5">
        <v>0</v>
      </c>
      <c r="U44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E495-442A-4C76-BD2A-D695F9EFA9B0}">
  <dimension ref="A1:U4"/>
  <sheetViews>
    <sheetView workbookViewId="0">
      <selection activeCell="F3" sqref="F3"/>
    </sheetView>
  </sheetViews>
  <sheetFormatPr defaultRowHeight="15.6"/>
  <cols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1"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16</v>
      </c>
      <c r="S1" t="s">
        <v>15</v>
      </c>
      <c r="T1" t="s">
        <v>12</v>
      </c>
      <c r="U1" t="s">
        <v>13</v>
      </c>
    </row>
    <row r="2" spans="1:21">
      <c r="A2" t="s">
        <v>0</v>
      </c>
      <c r="B2">
        <v>700</v>
      </c>
      <c r="C2">
        <v>900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400</v>
      </c>
      <c r="L2">
        <f t="shared" ref="L2:M4" si="0">B2</f>
        <v>700</v>
      </c>
      <c r="M2">
        <f t="shared" si="0"/>
        <v>900</v>
      </c>
      <c r="N2">
        <v>70</v>
      </c>
      <c r="O2">
        <v>1000</v>
      </c>
      <c r="P2">
        <v>700</v>
      </c>
      <c r="Q2">
        <v>900</v>
      </c>
      <c r="R2">
        <v>30</v>
      </c>
      <c r="S2">
        <v>56</v>
      </c>
      <c r="T2">
        <v>140</v>
      </c>
      <c r="U2">
        <v>160</v>
      </c>
    </row>
    <row r="3" spans="1:21">
      <c r="A3" t="s">
        <v>4</v>
      </c>
      <c r="B3">
        <v>700</v>
      </c>
      <c r="C3">
        <v>900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400</v>
      </c>
      <c r="L3">
        <f t="shared" si="0"/>
        <v>700</v>
      </c>
      <c r="M3">
        <f t="shared" si="0"/>
        <v>900</v>
      </c>
      <c r="N3">
        <v>70</v>
      </c>
      <c r="O3">
        <v>1000</v>
      </c>
      <c r="P3">
        <v>700</v>
      </c>
      <c r="Q3">
        <v>900</v>
      </c>
      <c r="R3">
        <v>30</v>
      </c>
      <c r="S3">
        <v>56</v>
      </c>
      <c r="T3">
        <v>140</v>
      </c>
      <c r="U3">
        <v>160</v>
      </c>
    </row>
    <row r="4" spans="1:21">
      <c r="A4" t="s">
        <v>5</v>
      </c>
      <c r="B4">
        <v>700</v>
      </c>
      <c r="C4">
        <v>900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400</v>
      </c>
      <c r="L4">
        <f t="shared" si="0"/>
        <v>700</v>
      </c>
      <c r="M4">
        <f t="shared" si="0"/>
        <v>900</v>
      </c>
      <c r="N4">
        <v>70</v>
      </c>
      <c r="O4">
        <v>1000</v>
      </c>
      <c r="P4">
        <v>700</v>
      </c>
      <c r="Q4">
        <v>900</v>
      </c>
      <c r="R4">
        <v>30</v>
      </c>
      <c r="S4">
        <v>56</v>
      </c>
      <c r="T4">
        <v>140</v>
      </c>
      <c r="U4">
        <v>160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BAA1-C572-4D78-8324-68588F9418A7}">
  <sheetPr codeName="Sheet5"/>
  <dimension ref="A1:U4"/>
  <sheetViews>
    <sheetView workbookViewId="0">
      <selection activeCell="J3" sqref="J3"/>
    </sheetView>
  </sheetViews>
  <sheetFormatPr defaultRowHeight="15.6"/>
  <cols>
    <col min="1" max="1" width="16.26953125" customWidth="1"/>
    <col min="2" max="3" width="11.26953125" customWidth="1"/>
    <col min="4" max="4" width="11.26953125" hidden="1" customWidth="1"/>
    <col min="5" max="5" width="11.26953125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1"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16</v>
      </c>
      <c r="S1" t="s">
        <v>15</v>
      </c>
      <c r="T1" t="s">
        <v>12</v>
      </c>
      <c r="U1" t="s">
        <v>13</v>
      </c>
    </row>
    <row r="2" spans="1:21">
      <c r="A2" t="s">
        <v>0</v>
      </c>
      <c r="B2">
        <v>0</v>
      </c>
      <c r="C2">
        <v>0</v>
      </c>
      <c r="D2">
        <v>282</v>
      </c>
      <c r="E2">
        <v>510</v>
      </c>
      <c r="F2">
        <v>600</v>
      </c>
      <c r="G2">
        <v>730</v>
      </c>
      <c r="H2">
        <v>510</v>
      </c>
      <c r="I2">
        <v>800</v>
      </c>
      <c r="J2">
        <v>900</v>
      </c>
      <c r="K2">
        <v>50</v>
      </c>
      <c r="L2">
        <f t="shared" ref="L2:M4" si="0">K2</f>
        <v>50</v>
      </c>
      <c r="M2">
        <f t="shared" si="0"/>
        <v>50</v>
      </c>
      <c r="N2">
        <v>282</v>
      </c>
      <c r="O2">
        <v>0</v>
      </c>
      <c r="P2">
        <v>0</v>
      </c>
      <c r="Q2">
        <f>B2</f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4</v>
      </c>
      <c r="B3">
        <v>0</v>
      </c>
      <c r="C3">
        <v>0</v>
      </c>
      <c r="D3">
        <v>282</v>
      </c>
      <c r="E3">
        <v>510</v>
      </c>
      <c r="F3">
        <v>600</v>
      </c>
      <c r="G3">
        <v>730</v>
      </c>
      <c r="H3">
        <v>510</v>
      </c>
      <c r="I3">
        <v>800</v>
      </c>
      <c r="J3">
        <v>900</v>
      </c>
      <c r="K3">
        <v>50</v>
      </c>
      <c r="L3">
        <f t="shared" si="0"/>
        <v>50</v>
      </c>
      <c r="M3">
        <f t="shared" si="0"/>
        <v>50</v>
      </c>
      <c r="N3">
        <v>282</v>
      </c>
      <c r="O3">
        <v>0</v>
      </c>
      <c r="P3">
        <v>0</v>
      </c>
      <c r="Q3">
        <f>B3</f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5</v>
      </c>
      <c r="B4">
        <v>0</v>
      </c>
      <c r="C4">
        <v>0</v>
      </c>
      <c r="D4">
        <v>282</v>
      </c>
      <c r="E4">
        <v>510</v>
      </c>
      <c r="F4">
        <v>600</v>
      </c>
      <c r="G4">
        <v>730</v>
      </c>
      <c r="H4">
        <v>510</v>
      </c>
      <c r="I4">
        <v>800</v>
      </c>
      <c r="J4">
        <v>900</v>
      </c>
      <c r="K4">
        <v>50</v>
      </c>
      <c r="L4">
        <f t="shared" si="0"/>
        <v>50</v>
      </c>
      <c r="M4">
        <f t="shared" si="0"/>
        <v>50</v>
      </c>
      <c r="N4">
        <v>282</v>
      </c>
      <c r="O4">
        <v>0</v>
      </c>
      <c r="P4">
        <v>0</v>
      </c>
      <c r="Q4">
        <f>B4</f>
        <v>0</v>
      </c>
      <c r="R4">
        <v>0</v>
      </c>
      <c r="S4">
        <v>0</v>
      </c>
      <c r="T4">
        <v>0</v>
      </c>
      <c r="U4">
        <v>0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A676-9DE9-43D6-B6D1-566484374A5D}">
  <sheetPr codeName="Sheet1"/>
  <dimension ref="A1:T322"/>
  <sheetViews>
    <sheetView zoomScaleNormal="100" workbookViewId="0">
      <selection activeCell="P35" sqref="P35"/>
    </sheetView>
  </sheetViews>
  <sheetFormatPr defaultRowHeight="15.6"/>
  <cols>
    <col min="1" max="1" width="12" style="7" customWidth="1"/>
  </cols>
  <sheetData>
    <row r="1" spans="1:20" ht="13.8" customHeight="1">
      <c r="B1" t="s">
        <v>6</v>
      </c>
      <c r="C1" t="s">
        <v>8</v>
      </c>
      <c r="D1" t="s">
        <v>32</v>
      </c>
      <c r="E1" t="s">
        <v>33</v>
      </c>
      <c r="F1" t="s">
        <v>34</v>
      </c>
      <c r="G1" t="s">
        <v>36</v>
      </c>
      <c r="H1" t="s">
        <v>35</v>
      </c>
      <c r="I1" t="s">
        <v>37</v>
      </c>
      <c r="J1" t="s">
        <v>10</v>
      </c>
      <c r="K1" t="s">
        <v>91</v>
      </c>
      <c r="L1" t="s">
        <v>92</v>
      </c>
      <c r="M1" t="s">
        <v>9</v>
      </c>
      <c r="N1" t="s">
        <v>7</v>
      </c>
      <c r="O1" t="s">
        <v>93</v>
      </c>
      <c r="P1" t="s">
        <v>94</v>
      </c>
      <c r="Q1" t="s">
        <v>16</v>
      </c>
      <c r="R1" t="s">
        <v>15</v>
      </c>
      <c r="S1" t="s">
        <v>12</v>
      </c>
      <c r="T1" t="s">
        <v>13</v>
      </c>
    </row>
    <row r="2" spans="1:20">
      <c r="A2" s="8">
        <v>0</v>
      </c>
      <c r="B2" s="2">
        <f>volum/cargoFC1!B2</f>
        <v>51.578947368421055</v>
      </c>
      <c r="C2" s="2">
        <f>volum/cargoFC1!C2</f>
        <v>35</v>
      </c>
      <c r="D2" s="2">
        <f>battery_capacity/cargoFC1!D2</f>
        <v>5.9323894736842027</v>
      </c>
      <c r="E2" s="2">
        <f>battery_capacity/cargoFC1!E2</f>
        <v>10.522105263157876</v>
      </c>
      <c r="F2" s="2">
        <f>battery_capacity/cargoFC1!F2</f>
        <v>12.622105263157877</v>
      </c>
      <c r="G2" s="2">
        <f>battery_capacity/cargoFC1!G2</f>
        <v>14.281105263157903</v>
      </c>
      <c r="H2" s="2">
        <f>battery_capacity/cargoFC1!H2</f>
        <v>10.334210526315783</v>
      </c>
      <c r="I2" s="2">
        <f>battery_capacity/cargoFC1!I2</f>
        <v>15.650526315789483</v>
      </c>
      <c r="J2" s="2">
        <f>volum/cargoFC1!J2</f>
        <v>0</v>
      </c>
      <c r="K2">
        <f>volum/cargoFC1!K2</f>
        <v>29.629629629629626</v>
      </c>
      <c r="L2">
        <f>volum/cargoFC1!L2</f>
        <v>51.851851851851848</v>
      </c>
      <c r="M2" s="2">
        <f>battery_capacity/cargoFC1!M2</f>
        <v>14</v>
      </c>
      <c r="N2" s="2">
        <f>volum/cargoFC1!N2</f>
        <v>1.781818181818182</v>
      </c>
      <c r="O2" s="2">
        <f>volum/cargoFC1!O2</f>
        <v>74.074074074074062</v>
      </c>
      <c r="P2" s="2">
        <f>volum/cargoFC1!P2</f>
        <v>51.851851851851848</v>
      </c>
      <c r="Q2" s="2">
        <f>volum/cargoFC1!Q2</f>
        <v>283.70860927152336</v>
      </c>
      <c r="R2" s="2">
        <f>volum/cargoFC1!R2</f>
        <v>9.4569536423841125</v>
      </c>
      <c r="S2" s="2">
        <f>volum/cargoFC1!S2</f>
        <v>8.7111111111111104</v>
      </c>
      <c r="T2" s="2">
        <f>volum/cargoFC1!T2</f>
        <v>21.777777777777779</v>
      </c>
    </row>
    <row r="3" spans="1:20">
      <c r="A3" s="8">
        <v>0.1</v>
      </c>
      <c r="B3" s="2">
        <f>volum/cargoFC1!B3</f>
        <v>46.357615894039739</v>
      </c>
      <c r="C3" s="2">
        <f>volum/cargoFC1!C3</f>
        <v>31.456953642384104</v>
      </c>
      <c r="D3" s="2">
        <f>battery_capacity/cargoFC1!D3</f>
        <v>5.3318543046357547</v>
      </c>
      <c r="E3" s="2">
        <f>battery_capacity/cargoFC1!E3</f>
        <v>9.4569536423840894</v>
      </c>
      <c r="F3" s="2">
        <f>battery_capacity/cargoFC1!F3</f>
        <v>11.344370860927137</v>
      </c>
      <c r="G3" s="2">
        <f>battery_capacity/cargoFC1!G3</f>
        <v>12.835430463576166</v>
      </c>
      <c r="H3" s="2">
        <f>battery_capacity/cargoFC1!H3</f>
        <v>9.2880794701986691</v>
      </c>
      <c r="I3" s="2">
        <f>battery_capacity/cargoFC1!I3</f>
        <v>14.066225165562921</v>
      </c>
      <c r="J3" s="2">
        <f>volum/cargoFC1!J3</f>
        <v>0</v>
      </c>
      <c r="K3">
        <f>volum/cargoFC1!K3</f>
        <v>29.433406916850622</v>
      </c>
      <c r="L3">
        <f>volum/cargoFC1!L3</f>
        <v>51.508462104488586</v>
      </c>
      <c r="M3" s="2">
        <f>battery_capacity/cargoFC1!M3</f>
        <v>12.582781456953642</v>
      </c>
      <c r="N3" s="2">
        <f>volum/cargoFC1!N3</f>
        <v>1.6014449127031909</v>
      </c>
      <c r="O3" s="2">
        <f>volum/cargoFC1!O3</f>
        <v>73.583517292126558</v>
      </c>
      <c r="P3" s="2">
        <f>volum/cargoFC1!P3</f>
        <v>51.508462104488586</v>
      </c>
      <c r="Q3" s="2">
        <f>volum/cargoFC1!Q3</f>
        <v>281.84210526315809</v>
      </c>
      <c r="R3" s="2">
        <f>volum/cargoFC1!R3</f>
        <v>9.394736842105269</v>
      </c>
      <c r="S3" s="2">
        <f>volum/cargoFC1!S3</f>
        <v>8.6534216335540837</v>
      </c>
      <c r="T3" s="2">
        <f>volum/cargoFC1!T3</f>
        <v>21.633554083885205</v>
      </c>
    </row>
    <row r="4" spans="1:20">
      <c r="A4" s="8">
        <v>0.2</v>
      </c>
      <c r="B4" s="2">
        <f>volum/cargoFC1!B4</f>
        <v>46.05263157894737</v>
      </c>
      <c r="C4" s="2">
        <f>volum/cargoFC1!C4</f>
        <v>31.25</v>
      </c>
      <c r="D4" s="2">
        <f>battery_capacity/cargoFC1!D4</f>
        <v>5.2967763157894669</v>
      </c>
      <c r="E4" s="2">
        <f>battery_capacity/cargoFC1!E4</f>
        <v>9.394736842105246</v>
      </c>
      <c r="F4" s="2">
        <f>battery_capacity/cargoFC1!F4</f>
        <v>11.26973684210525</v>
      </c>
      <c r="G4" s="2">
        <f>battery_capacity/cargoFC1!G4</f>
        <v>12.75098684210527</v>
      </c>
      <c r="H4" s="2">
        <f>battery_capacity/cargoFC1!H4</f>
        <v>9.2269736842105221</v>
      </c>
      <c r="I4" s="2">
        <f>battery_capacity/cargoFC1!I4</f>
        <v>13.973684210526324</v>
      </c>
      <c r="J4" s="2">
        <f>volum/cargoFC1!J4</f>
        <v>0</v>
      </c>
      <c r="K4">
        <f>volum/cargoFC1!K4</f>
        <v>29.239766088823529</v>
      </c>
      <c r="L4">
        <f>volum/cargoFC1!L4</f>
        <v>51.169590655441176</v>
      </c>
      <c r="M4" s="2">
        <f>battery_capacity/cargoFC1!M4</f>
        <v>12.5</v>
      </c>
      <c r="N4" s="2">
        <f>volum/cargoFC1!N4</f>
        <v>1.5909090909090908</v>
      </c>
      <c r="O4" s="2">
        <f>volum/cargoFC1!O4</f>
        <v>73.099415222058823</v>
      </c>
      <c r="P4" s="2">
        <f>volum/cargoFC1!P4</f>
        <v>51.169590655441176</v>
      </c>
      <c r="Q4" s="2">
        <f>volum/cargoFC1!Q4</f>
        <v>280.00000000000017</v>
      </c>
      <c r="R4" s="2">
        <f>volum/cargoFC1!R4</f>
        <v>9.3333333333333393</v>
      </c>
      <c r="S4" s="2">
        <f>volum/cargoFC1!S4</f>
        <v>8.5964912301141183</v>
      </c>
      <c r="T4" s="2">
        <f>volum/cargoFC1!T4</f>
        <v>21.491228075285292</v>
      </c>
    </row>
    <row r="5" spans="1:20">
      <c r="A5" s="8">
        <v>0.3</v>
      </c>
      <c r="B5" s="2">
        <f>volum/cargoFC1!B5</f>
        <v>45.751633986928105</v>
      </c>
      <c r="C5" s="2">
        <f>volum/cargoFC1!C5</f>
        <v>31.045751633986924</v>
      </c>
      <c r="D5" s="2">
        <f>battery_capacity/cargoFC1!D5</f>
        <v>5.2621568627450914</v>
      </c>
      <c r="E5" s="2">
        <f>battery_capacity/cargoFC1!E5</f>
        <v>9.3333333333333144</v>
      </c>
      <c r="F5" s="2">
        <f>battery_capacity/cargoFC1!F5</f>
        <v>11.196078431372534</v>
      </c>
      <c r="G5" s="2">
        <f>battery_capacity/cargoFC1!G5</f>
        <v>12.667647058823537</v>
      </c>
      <c r="H5" s="2">
        <f>battery_capacity/cargoFC1!H5</f>
        <v>9.1666666666666607</v>
      </c>
      <c r="I5" s="2">
        <f>battery_capacity/cargoFC1!I5</f>
        <v>13.882352941176478</v>
      </c>
      <c r="J5" s="2">
        <f>volum/cargoFC1!J5</f>
        <v>0</v>
      </c>
      <c r="K5">
        <f>volum/cargoFC1!K5</f>
        <v>29.048656513360104</v>
      </c>
      <c r="L5">
        <f>volum/cargoFC1!L5</f>
        <v>50.835148898380183</v>
      </c>
      <c r="M5" s="2">
        <f>battery_capacity/cargoFC1!M5</f>
        <v>12.41830065359477</v>
      </c>
      <c r="N5" s="2">
        <f>volum/cargoFC1!N5</f>
        <v>1.5805109922756979</v>
      </c>
      <c r="O5" s="2">
        <f>volum/cargoFC1!O5</f>
        <v>72.621641283400251</v>
      </c>
      <c r="P5" s="2">
        <f>volum/cargoFC1!P5</f>
        <v>50.835148898380183</v>
      </c>
      <c r="Q5" s="2">
        <f>volum/cargoFC1!Q5</f>
        <v>278.18181818181836</v>
      </c>
      <c r="R5" s="2">
        <f>volum/cargoFC1!R5</f>
        <v>9.2727272727272787</v>
      </c>
      <c r="S5" s="2">
        <f>volum/cargoFC1!S5</f>
        <v>8.5403050149278705</v>
      </c>
      <c r="T5" s="2">
        <f>volum/cargoFC1!T5</f>
        <v>21.350762537319675</v>
      </c>
    </row>
    <row r="6" spans="1:20">
      <c r="A6" s="8">
        <v>0.4</v>
      </c>
      <c r="B6" s="2">
        <f>volum/cargoFC1!B6</f>
        <v>45.454545454545453</v>
      </c>
      <c r="C6" s="2">
        <f>volum/cargoFC1!C6</f>
        <v>30.844155844155839</v>
      </c>
      <c r="D6" s="2">
        <f>battery_capacity/cargoFC1!D6</f>
        <v>5.2279870129870067</v>
      </c>
      <c r="E6" s="2">
        <f>battery_capacity/cargoFC1!E6</f>
        <v>9.2727272727272556</v>
      </c>
      <c r="F6" s="2">
        <f>battery_capacity/cargoFC1!F6</f>
        <v>11.123376623376609</v>
      </c>
      <c r="G6" s="2">
        <f>battery_capacity/cargoFC1!G6</f>
        <v>12.585389610389617</v>
      </c>
      <c r="H6" s="2">
        <f>battery_capacity/cargoFC1!H6</f>
        <v>9.1071428571428505</v>
      </c>
      <c r="I6" s="2">
        <f>battery_capacity/cargoFC1!I6</f>
        <v>13.792207792207799</v>
      </c>
      <c r="J6" s="2">
        <f>volum/cargoFC1!J6</f>
        <v>0</v>
      </c>
      <c r="K6">
        <f>volum/cargoFC1!K6</f>
        <v>28.860028880347212</v>
      </c>
      <c r="L6">
        <f>volum/cargoFC1!L6</f>
        <v>50.50505054060762</v>
      </c>
      <c r="M6" s="2">
        <f>battery_capacity/cargoFC1!M6</f>
        <v>12.337662337662335</v>
      </c>
      <c r="N6" s="2">
        <f>volum/cargoFC1!N6</f>
        <v>1.5702479338842972</v>
      </c>
      <c r="O6" s="2">
        <f>volum/cargoFC1!O6</f>
        <v>72.150072200868024</v>
      </c>
      <c r="P6" s="2">
        <f>volum/cargoFC1!P6</f>
        <v>50.50505054060762</v>
      </c>
      <c r="Q6" s="2">
        <f>volum/cargoFC1!Q6</f>
        <v>276.38709677419376</v>
      </c>
      <c r="R6" s="2">
        <f>volum/cargoFC1!R6</f>
        <v>9.2129032258064587</v>
      </c>
      <c r="S6" s="2">
        <f>volum/cargoFC1!S6</f>
        <v>8.4848484908220794</v>
      </c>
      <c r="T6" s="2">
        <f>volum/cargoFC1!T6</f>
        <v>21.212121227055196</v>
      </c>
    </row>
    <row r="7" spans="1:20">
      <c r="A7" s="8">
        <v>0.5</v>
      </c>
      <c r="B7" s="2">
        <f>volum/cargoFC1!B7</f>
        <v>45.161290322580648</v>
      </c>
      <c r="C7" s="2">
        <f>volum/cargoFC1!C7</f>
        <v>30.645161290322577</v>
      </c>
      <c r="D7" s="2">
        <f>battery_capacity/cargoFC1!D7</f>
        <v>5.1942580645161227</v>
      </c>
      <c r="E7" s="2">
        <f>battery_capacity/cargoFC1!E7</f>
        <v>9.2129032258064338</v>
      </c>
      <c r="F7" s="2">
        <f>battery_capacity/cargoFC1!F7</f>
        <v>11.051612903225793</v>
      </c>
      <c r="G7" s="2">
        <f>battery_capacity/cargoFC1!G7</f>
        <v>12.504193548387104</v>
      </c>
      <c r="H7" s="2">
        <f>battery_capacity/cargoFC1!H7</f>
        <v>9.0483870967741868</v>
      </c>
      <c r="I7" s="2">
        <f>battery_capacity/cargoFC1!I7</f>
        <v>13.70322580645162</v>
      </c>
      <c r="J7" s="2">
        <f>volum/cargoFC1!J7</f>
        <v>0</v>
      </c>
      <c r="K7">
        <f>volum/cargoFC1!K7</f>
        <v>28.673835152190716</v>
      </c>
      <c r="L7">
        <f>volum/cargoFC1!L7</f>
        <v>50.179211516333751</v>
      </c>
      <c r="M7" s="2">
        <f>battery_capacity/cargoFC1!M7</f>
        <v>12.25806451612903</v>
      </c>
      <c r="N7" s="2">
        <f>volum/cargoFC1!N7</f>
        <v>1.5601173020527856</v>
      </c>
      <c r="O7" s="2">
        <f>volum/cargoFC1!O7</f>
        <v>71.684587880476784</v>
      </c>
      <c r="P7" s="2">
        <f>volum/cargoFC1!P7</f>
        <v>50.179211516333751</v>
      </c>
      <c r="Q7" s="2">
        <f>volum/cargoFC1!Q7</f>
        <v>274.61538461538481</v>
      </c>
      <c r="R7" s="2">
        <f>volum/cargoFC1!R7</f>
        <v>9.1538461538461604</v>
      </c>
      <c r="S7" s="2">
        <f>volum/cargoFC1!S7</f>
        <v>8.4301075347440708</v>
      </c>
      <c r="T7" s="2">
        <f>volum/cargoFC1!T7</f>
        <v>21.075268836860172</v>
      </c>
    </row>
    <row r="8" spans="1:20">
      <c r="A8" s="8">
        <v>0.6</v>
      </c>
      <c r="B8" s="2">
        <f>volum/cargoFC1!B8</f>
        <v>44.871794871794876</v>
      </c>
      <c r="C8" s="2">
        <f>volum/cargoFC1!C8</f>
        <v>30.448717948717949</v>
      </c>
      <c r="D8" s="2">
        <f>battery_capacity/cargoFC1!D8</f>
        <v>5.1609615384615326</v>
      </c>
      <c r="E8" s="2">
        <f>battery_capacity/cargoFC1!E8</f>
        <v>9.1538461538461355</v>
      </c>
      <c r="F8" s="2">
        <f>battery_capacity/cargoFC1!F8</f>
        <v>10.980769230769218</v>
      </c>
      <c r="G8" s="2">
        <f>battery_capacity/cargoFC1!G8</f>
        <v>12.424038461538469</v>
      </c>
      <c r="H8" s="2">
        <f>battery_capacity/cargoFC1!H8</f>
        <v>8.9903846153846096</v>
      </c>
      <c r="I8" s="2">
        <f>battery_capacity/cargoFC1!I8</f>
        <v>13.615384615384624</v>
      </c>
      <c r="J8" s="2">
        <f>volum/cargoFC1!J8</f>
        <v>0</v>
      </c>
      <c r="K8">
        <f>volum/cargoFC1!K8</f>
        <v>28.490028523029643</v>
      </c>
      <c r="L8">
        <f>volum/cargoFC1!L8</f>
        <v>49.857549915301874</v>
      </c>
      <c r="M8" s="2">
        <f>battery_capacity/cargoFC1!M8</f>
        <v>12.179487179487179</v>
      </c>
      <c r="N8" s="2">
        <f>volum/cargoFC1!N8</f>
        <v>1.5501165501165497</v>
      </c>
      <c r="O8" s="2">
        <f>volum/cargoFC1!O8</f>
        <v>71.225071307574112</v>
      </c>
      <c r="P8" s="2">
        <f>volum/cargoFC1!P8</f>
        <v>49.857549915301874</v>
      </c>
      <c r="Q8" s="2">
        <f>volum/cargoFC1!Q8</f>
        <v>272.86624203821674</v>
      </c>
      <c r="R8" s="2">
        <f>volum/cargoFC1!R8</f>
        <v>9.0955414012738913</v>
      </c>
      <c r="S8" s="2">
        <f>volum/cargoFC1!S8</f>
        <v>8.376068385770715</v>
      </c>
      <c r="T8" s="2">
        <f>volum/cargoFC1!T8</f>
        <v>20.940170964426787</v>
      </c>
    </row>
    <row r="9" spans="1:20">
      <c r="A9" s="8">
        <v>0.7</v>
      </c>
      <c r="B9" s="2">
        <f>volum/cargoFC1!B9</f>
        <v>44.585987261146499</v>
      </c>
      <c r="C9" s="2">
        <f>volum/cargoFC1!C9</f>
        <v>30.2547770700637</v>
      </c>
      <c r="D9" s="2">
        <f>battery_capacity/cargoFC1!D9</f>
        <v>5.1280891719745165</v>
      </c>
      <c r="E9" s="2">
        <f>battery_capacity/cargoFC1!E9</f>
        <v>9.0955414012738682</v>
      </c>
      <c r="F9" s="2">
        <f>battery_capacity/cargoFC1!F9</f>
        <v>10.910828025477695</v>
      </c>
      <c r="G9" s="2">
        <f>battery_capacity/cargoFC1!G9</f>
        <v>12.344904458598734</v>
      </c>
      <c r="H9" s="2">
        <f>battery_capacity/cargoFC1!H9</f>
        <v>8.9331210191082757</v>
      </c>
      <c r="I9" s="2">
        <f>battery_capacity/cargoFC1!I9</f>
        <v>13.528662420382174</v>
      </c>
      <c r="J9" s="2">
        <f>volum/cargoFC1!J9</f>
        <v>0</v>
      </c>
      <c r="K9">
        <f>volum/cargoFC1!K9</f>
        <v>28.308563379508989</v>
      </c>
      <c r="L9">
        <f>volum/cargoFC1!L9</f>
        <v>49.539985914140729</v>
      </c>
      <c r="M9" s="2">
        <f>battery_capacity/cargoFC1!M9</f>
        <v>12.101910828025478</v>
      </c>
      <c r="N9" s="2">
        <f>volum/cargoFC1!N9</f>
        <v>1.5402431962941512</v>
      </c>
      <c r="O9" s="2">
        <f>volum/cargoFC1!O9</f>
        <v>70.771408448772462</v>
      </c>
      <c r="P9" s="2">
        <f>volum/cargoFC1!P9</f>
        <v>49.539985914140729</v>
      </c>
      <c r="Q9" s="2">
        <f>volum/cargoFC1!Q9</f>
        <v>271.13924050632926</v>
      </c>
      <c r="R9" s="2">
        <f>volum/cargoFC1!R9</f>
        <v>9.0379746835443093</v>
      </c>
      <c r="S9" s="2">
        <f>volum/cargoFC1!S9</f>
        <v>8.3227176335756425</v>
      </c>
      <c r="T9" s="2">
        <f>volum/cargoFC1!T9</f>
        <v>20.806794083939106</v>
      </c>
    </row>
    <row r="10" spans="1:20">
      <c r="A10" s="8">
        <v>0.8</v>
      </c>
      <c r="B10" s="2">
        <f>volum/cargoFC1!B10</f>
        <v>44.303797468354425</v>
      </c>
      <c r="C10" s="2">
        <f>volum/cargoFC1!C10</f>
        <v>30.063291139240508</v>
      </c>
      <c r="D10" s="2">
        <f>battery_capacity/cargoFC1!D10</f>
        <v>5.095632911392399</v>
      </c>
      <c r="E10" s="2">
        <f>battery_capacity/cargoFC1!E10</f>
        <v>9.0379746835442845</v>
      </c>
      <c r="F10" s="2">
        <f>battery_capacity/cargoFC1!F10</f>
        <v>10.841772151898722</v>
      </c>
      <c r="G10" s="2">
        <f>battery_capacity/cargoFC1!G10</f>
        <v>12.266772151898742</v>
      </c>
      <c r="H10" s="2">
        <f>battery_capacity/cargoFC1!H10</f>
        <v>8.876582278481008</v>
      </c>
      <c r="I10" s="2">
        <f>battery_capacity/cargoFC1!I10</f>
        <v>13.443037974683552</v>
      </c>
      <c r="J10" s="2">
        <f>volum/cargoFC1!J10</f>
        <v>0</v>
      </c>
      <c r="K10">
        <f>volum/cargoFC1!K10</f>
        <v>28.129395263042166</v>
      </c>
      <c r="L10">
        <f>volum/cargoFC1!L10</f>
        <v>49.22644171032379</v>
      </c>
      <c r="M10" s="2">
        <f>battery_capacity/cargoFC1!M10</f>
        <v>12.025316455696199</v>
      </c>
      <c r="N10" s="2">
        <f>volum/cargoFC1!N10</f>
        <v>1.5304948216340615</v>
      </c>
      <c r="O10" s="2">
        <f>volum/cargoFC1!O10</f>
        <v>70.323488157605425</v>
      </c>
      <c r="P10" s="2">
        <f>volum/cargoFC1!P10</f>
        <v>49.22644171032379</v>
      </c>
      <c r="Q10" s="2">
        <f>volum/cargoFC1!Q10</f>
        <v>269.43396226415109</v>
      </c>
      <c r="R10" s="2">
        <f>volum/cargoFC1!R10</f>
        <v>8.9811320754717041</v>
      </c>
      <c r="S10" s="2">
        <f>volum/cargoFC1!S10</f>
        <v>8.2700422073343987</v>
      </c>
      <c r="T10" s="2">
        <f>volum/cargoFC1!T10</f>
        <v>20.675105518335993</v>
      </c>
    </row>
    <row r="11" spans="1:20">
      <c r="A11" s="8">
        <v>0.9</v>
      </c>
      <c r="B11" s="2">
        <f>volum/cargoFC1!B11</f>
        <v>44.025157232704402</v>
      </c>
      <c r="C11" s="2">
        <f>volum/cargoFC1!C11</f>
        <v>29.874213836477988</v>
      </c>
      <c r="D11" s="2">
        <f>battery_capacity/cargoFC1!D11</f>
        <v>5.0635849056603721</v>
      </c>
      <c r="E11" s="2">
        <f>battery_capacity/cargoFC1!E11</f>
        <v>8.9811320754716792</v>
      </c>
      <c r="F11" s="2">
        <f>battery_capacity/cargoFC1!F11</f>
        <v>10.773584905660366</v>
      </c>
      <c r="G11" s="2">
        <f>battery_capacity/cargoFC1!G11</f>
        <v>12.189622641509441</v>
      </c>
      <c r="H11" s="2">
        <f>battery_capacity/cargoFC1!H11</f>
        <v>8.8207547169811278</v>
      </c>
      <c r="I11" s="2">
        <f>battery_capacity/cargoFC1!I11</f>
        <v>13.358490566037743</v>
      </c>
      <c r="J11" s="2">
        <f>volum/cargoFC1!J11</f>
        <v>0</v>
      </c>
      <c r="K11">
        <f>volum/cargoFC1!K11</f>
        <v>27.952480833497571</v>
      </c>
      <c r="L11">
        <f>volum/cargoFC1!L11</f>
        <v>48.916841458620752</v>
      </c>
      <c r="M11" s="2">
        <f>battery_capacity/cargoFC1!M11</f>
        <v>11.949685534591193</v>
      </c>
      <c r="N11" s="2">
        <f>volum/cargoFC1!N11</f>
        <v>1.5208690680388786</v>
      </c>
      <c r="O11" s="2">
        <f>volum/cargoFC1!O11</f>
        <v>69.881202083743929</v>
      </c>
      <c r="P11" s="2">
        <f>volum/cargoFC1!P11</f>
        <v>48.916841458620752</v>
      </c>
      <c r="Q11" s="2">
        <f>volum/cargoFC1!Q11</f>
        <v>267.75000000000017</v>
      </c>
      <c r="R11" s="2">
        <f>volum/cargoFC1!R11</f>
        <v>8.925000000000006</v>
      </c>
      <c r="S11" s="2">
        <f>volum/cargoFC1!S11</f>
        <v>8.2180293650482881</v>
      </c>
      <c r="T11" s="2">
        <f>volum/cargoFC1!T11</f>
        <v>20.54507341262072</v>
      </c>
    </row>
    <row r="12" spans="1:20">
      <c r="A12" s="8">
        <v>1</v>
      </c>
      <c r="B12" s="2">
        <f>volum/cargoFC1!B12</f>
        <v>43.75</v>
      </c>
      <c r="C12" s="2">
        <f>volum/cargoFC1!C12</f>
        <v>29.6875</v>
      </c>
      <c r="D12" s="2">
        <f>battery_capacity/cargoFC1!D12</f>
        <v>5.0319374999999944</v>
      </c>
      <c r="E12" s="2">
        <f>battery_capacity/cargoFC1!E12</f>
        <v>8.9249999999999812</v>
      </c>
      <c r="F12" s="2">
        <f>battery_capacity/cargoFC1!F12</f>
        <v>10.706249999999988</v>
      </c>
      <c r="G12" s="2">
        <f>battery_capacity/cargoFC1!G12</f>
        <v>12.113437500000007</v>
      </c>
      <c r="H12" s="2">
        <f>battery_capacity/cargoFC1!H12</f>
        <v>8.7656249999999964</v>
      </c>
      <c r="I12" s="2">
        <f>battery_capacity/cargoFC1!I12</f>
        <v>13.275000000000009</v>
      </c>
      <c r="J12" s="2">
        <f>volum/cargoFC1!J12</f>
        <v>0</v>
      </c>
      <c r="K12">
        <f>volum/cargoFC1!K12</f>
        <v>27.777777834246873</v>
      </c>
      <c r="L12">
        <f>volum/cargoFC1!L12</f>
        <v>48.611111209932027</v>
      </c>
      <c r="M12" s="2">
        <f>battery_capacity/cargoFC1!M12</f>
        <v>11.874999999999998</v>
      </c>
      <c r="N12" s="2">
        <f>volum/cargoFC1!N12</f>
        <v>1.5113636363636356</v>
      </c>
      <c r="O12" s="2">
        <f>volum/cargoFC1!O12</f>
        <v>69.444444585617177</v>
      </c>
      <c r="P12" s="2">
        <f>volum/cargoFC1!P12</f>
        <v>48.611111209932027</v>
      </c>
      <c r="Q12" s="2">
        <f>volum/cargoFC1!Q12</f>
        <v>266.0869565217393</v>
      </c>
      <c r="R12" s="2">
        <f>volum/cargoFC1!R12</f>
        <v>8.8695652173913082</v>
      </c>
      <c r="S12" s="2">
        <f>volum/cargoFC1!S12</f>
        <v>8.1666666832685824</v>
      </c>
      <c r="T12" s="2">
        <f>volum/cargoFC1!T12</f>
        <v>20.416666708171459</v>
      </c>
    </row>
    <row r="13" spans="1:20">
      <c r="A13" s="8">
        <v>1.1000000000000001</v>
      </c>
      <c r="B13" s="2">
        <f>volum/cargoFC1!B13</f>
        <v>43.478260869565212</v>
      </c>
      <c r="C13" s="2">
        <f>volum/cargoFC1!C13</f>
        <v>29.503105590062109</v>
      </c>
      <c r="D13" s="2">
        <f>battery_capacity/cargoFC1!D13</f>
        <v>5.0006832298136592</v>
      </c>
      <c r="E13" s="2">
        <f>battery_capacity/cargoFC1!E13</f>
        <v>8.8695652173912851</v>
      </c>
      <c r="F13" s="2">
        <f>battery_capacity/cargoFC1!F13</f>
        <v>10.639751552795019</v>
      </c>
      <c r="G13" s="2">
        <f>battery_capacity/cargoFC1!G13</f>
        <v>12.038198757763983</v>
      </c>
      <c r="H13" s="2">
        <f>battery_capacity/cargoFC1!H13</f>
        <v>8.7111801242235973</v>
      </c>
      <c r="I13" s="2">
        <f>battery_capacity/cargoFC1!I13</f>
        <v>13.192546583850939</v>
      </c>
      <c r="J13" s="2">
        <f>volum/cargoFC1!J13</f>
        <v>0</v>
      </c>
      <c r="K13">
        <f>volum/cargoFC1!K13</f>
        <v>27.605245058515788</v>
      </c>
      <c r="L13">
        <f>volum/cargoFC1!L13</f>
        <v>48.309178852402631</v>
      </c>
      <c r="M13" s="2">
        <f>battery_capacity/cargoFC1!M13</f>
        <v>11.801242236024841</v>
      </c>
      <c r="N13" s="2">
        <f>volum/cargoFC1!N13</f>
        <v>1.5019762845849796</v>
      </c>
      <c r="O13" s="2">
        <f>volum/cargoFC1!O13</f>
        <v>69.013112646289471</v>
      </c>
      <c r="P13" s="2">
        <f>volum/cargoFC1!P13</f>
        <v>48.309178852402631</v>
      </c>
      <c r="Q13" s="2">
        <f>volum/cargoFC1!Q13</f>
        <v>264.44444444444463</v>
      </c>
      <c r="R13" s="2">
        <f>volum/cargoFC1!R13</f>
        <v>8.8148148148148202</v>
      </c>
      <c r="S13" s="2">
        <f>volum/cargoFC1!S13</f>
        <v>8.1159420472036423</v>
      </c>
      <c r="T13" s="2">
        <f>volum/cargoFC1!T13</f>
        <v>20.289855118009111</v>
      </c>
    </row>
    <row r="14" spans="1:20">
      <c r="A14" s="8">
        <v>1.2</v>
      </c>
      <c r="B14" s="2">
        <f>volum/cargoFC1!B14</f>
        <v>43.20987654320988</v>
      </c>
      <c r="C14" s="2">
        <f>volum/cargoFC1!C14</f>
        <v>29.320987654320991</v>
      </c>
      <c r="D14" s="2">
        <f>battery_capacity/cargoFC1!D14</f>
        <v>4.9698148148148098</v>
      </c>
      <c r="E14" s="2">
        <f>battery_capacity/cargoFC1!E14</f>
        <v>8.8148148148147971</v>
      </c>
      <c r="F14" s="2">
        <f>battery_capacity/cargoFC1!F14</f>
        <v>10.574074074074064</v>
      </c>
      <c r="G14" s="2">
        <f>battery_capacity/cargoFC1!G14</f>
        <v>11.963888888888899</v>
      </c>
      <c r="H14" s="2">
        <f>battery_capacity/cargoFC1!H14</f>
        <v>8.6574074074074048</v>
      </c>
      <c r="I14" s="2">
        <f>battery_capacity/cargoFC1!I14</f>
        <v>13.111111111111121</v>
      </c>
      <c r="J14" s="2">
        <f>volum/cargoFC1!J14</f>
        <v>0</v>
      </c>
      <c r="K14">
        <f>volum/cargoFC1!K14</f>
        <v>27.434842316981229</v>
      </c>
      <c r="L14">
        <f>volum/cargoFC1!L14</f>
        <v>48.010974054717153</v>
      </c>
      <c r="M14" s="2">
        <f>battery_capacity/cargoFC1!M14</f>
        <v>11.728395061728392</v>
      </c>
      <c r="N14" s="2">
        <f>volum/cargoFC1!N14</f>
        <v>1.4927048260381588</v>
      </c>
      <c r="O14" s="2">
        <f>volum/cargoFC1!O14</f>
        <v>68.587105792453073</v>
      </c>
      <c r="P14" s="2">
        <f>volum/cargoFC1!P14</f>
        <v>48.010974054717153</v>
      </c>
      <c r="Q14" s="2">
        <f>volum/cargoFC1!Q14</f>
        <v>262.8220858895707</v>
      </c>
      <c r="R14" s="2">
        <f>volum/cargoFC1!R14</f>
        <v>8.7607361963190229</v>
      </c>
      <c r="S14" s="2">
        <f>volum/cargoFC1!S14</f>
        <v>8.0658436411924814</v>
      </c>
      <c r="T14" s="2">
        <f>volum/cargoFC1!T14</f>
        <v>20.164609102981206</v>
      </c>
    </row>
    <row r="15" spans="1:20">
      <c r="A15" s="8">
        <v>1.3</v>
      </c>
      <c r="B15" s="2">
        <f>volum/cargoFC1!B15</f>
        <v>42.944785276073617</v>
      </c>
      <c r="C15" s="2">
        <f>volum/cargoFC1!C15</f>
        <v>29.141104294478527</v>
      </c>
      <c r="D15" s="2">
        <f>battery_capacity/cargoFC1!D15</f>
        <v>4.9393251533742282</v>
      </c>
      <c r="E15" s="2">
        <f>battery_capacity/cargoFC1!E15</f>
        <v>8.7607361963189998</v>
      </c>
      <c r="F15" s="2">
        <f>battery_capacity/cargoFC1!F15</f>
        <v>10.50920245398772</v>
      </c>
      <c r="G15" s="2">
        <f>battery_capacity/cargoFC1!G15</f>
        <v>11.89049079754602</v>
      </c>
      <c r="H15" s="2">
        <f>battery_capacity/cargoFC1!H15</f>
        <v>8.6042944785276045</v>
      </c>
      <c r="I15" s="2">
        <f>battery_capacity/cargoFC1!I15</f>
        <v>13.030674846625775</v>
      </c>
      <c r="J15" s="2">
        <f>volum/cargoFC1!J15</f>
        <v>0</v>
      </c>
      <c r="K15">
        <f>volum/cargoFC1!K15</f>
        <v>27.266530406561131</v>
      </c>
      <c r="L15">
        <f>volum/cargoFC1!L15</f>
        <v>47.716428211481976</v>
      </c>
      <c r="M15" s="2">
        <f>battery_capacity/cargoFC1!M15</f>
        <v>11.656441717791406</v>
      </c>
      <c r="N15" s="2">
        <f>volum/cargoFC1!N15</f>
        <v>1.4835471277189063</v>
      </c>
      <c r="O15" s="2">
        <f>volum/cargoFC1!O15</f>
        <v>68.16632601640282</v>
      </c>
      <c r="P15" s="2">
        <f>volum/cargoFC1!P15</f>
        <v>47.716428211481976</v>
      </c>
      <c r="Q15" s="2">
        <f>volum/cargoFC1!Q15</f>
        <v>261.21951219512215</v>
      </c>
      <c r="R15" s="2">
        <f>volum/cargoFC1!R15</f>
        <v>8.7073170731707386</v>
      </c>
      <c r="S15" s="2">
        <f>volum/cargoFC1!S15</f>
        <v>8.0163599395289697</v>
      </c>
      <c r="T15" s="2">
        <f>volum/cargoFC1!T15</f>
        <v>20.040899848822427</v>
      </c>
    </row>
    <row r="16" spans="1:20">
      <c r="A16" s="8">
        <v>1.4</v>
      </c>
      <c r="B16" s="2">
        <f>volum/cargoFC1!B16</f>
        <v>42.682926829268297</v>
      </c>
      <c r="C16" s="2">
        <f>volum/cargoFC1!C16</f>
        <v>28.963414634146343</v>
      </c>
      <c r="D16" s="2">
        <f>battery_capacity/cargoFC1!D16</f>
        <v>4.9092073170731672</v>
      </c>
      <c r="E16" s="2">
        <f>battery_capacity/cargoFC1!E16</f>
        <v>8.7073170731707155</v>
      </c>
      <c r="F16" s="2">
        <f>battery_capacity/cargoFC1!F16</f>
        <v>10.445121951219503</v>
      </c>
      <c r="G16" s="2">
        <f>battery_capacity/cargoFC1!G16</f>
        <v>11.817987804878058</v>
      </c>
      <c r="H16" s="2">
        <f>battery_capacity/cargoFC1!H16</f>
        <v>8.551829268292682</v>
      </c>
      <c r="I16" s="2">
        <f>battery_capacity/cargoFC1!I16</f>
        <v>12.951219512195131</v>
      </c>
      <c r="J16" s="2">
        <f>volum/cargoFC1!J16</f>
        <v>0</v>
      </c>
      <c r="K16">
        <f>volum/cargoFC1!K16</f>
        <v>27.100271080346165</v>
      </c>
      <c r="L16">
        <f>volum/cargoFC1!L16</f>
        <v>47.425474390605785</v>
      </c>
      <c r="M16" s="2">
        <f>battery_capacity/cargoFC1!M16</f>
        <v>11.585365853658532</v>
      </c>
      <c r="N16" s="2">
        <f>volum/cargoFC1!N16</f>
        <v>1.4745011086474498</v>
      </c>
      <c r="O16" s="2">
        <f>volum/cargoFC1!O16</f>
        <v>67.75067770086541</v>
      </c>
      <c r="P16" s="2">
        <f>volum/cargoFC1!P16</f>
        <v>47.425474390605785</v>
      </c>
      <c r="Q16" s="2">
        <f>volum/cargoFC1!Q16</f>
        <v>259.6363636363638</v>
      </c>
      <c r="R16" s="2">
        <f>volum/cargoFC1!R16</f>
        <v>8.6545454545454596</v>
      </c>
      <c r="S16" s="2">
        <f>volum/cargoFC1!S16</f>
        <v>7.967479697621771</v>
      </c>
      <c r="T16" s="2">
        <f>volum/cargoFC1!T16</f>
        <v>19.91869924405443</v>
      </c>
    </row>
    <row r="17" spans="1:20">
      <c r="A17" s="8">
        <v>1.5</v>
      </c>
      <c r="B17" s="2">
        <f>volum/cargoFC1!B17</f>
        <v>42.424242424242422</v>
      </c>
      <c r="C17" s="2">
        <f>volum/cargoFC1!C17</f>
        <v>28.787878787878793</v>
      </c>
      <c r="D17" s="2">
        <f>battery_capacity/cargoFC1!D17</f>
        <v>4.879454545454541</v>
      </c>
      <c r="E17" s="2">
        <f>battery_capacity/cargoFC1!E17</f>
        <v>8.6545454545454383</v>
      </c>
      <c r="F17" s="2">
        <f>battery_capacity/cargoFC1!F17</f>
        <v>10.381818181818172</v>
      </c>
      <c r="G17" s="2">
        <f>battery_capacity/cargoFC1!G17</f>
        <v>11.746363636363643</v>
      </c>
      <c r="H17" s="2">
        <f>battery_capacity/cargoFC1!H17</f>
        <v>8.4999999999999964</v>
      </c>
      <c r="I17" s="2">
        <f>battery_capacity/cargoFC1!I17</f>
        <v>12.87272727272728</v>
      </c>
      <c r="J17" s="2">
        <f>volum/cargoFC1!J17</f>
        <v>0</v>
      </c>
      <c r="K17">
        <f>volum/cargoFC1!K17</f>
        <v>26.936027018624721</v>
      </c>
      <c r="L17">
        <f>volum/cargoFC1!L17</f>
        <v>47.138047282593263</v>
      </c>
      <c r="M17" s="2">
        <f>battery_capacity/cargoFC1!M17</f>
        <v>11.515151515151508</v>
      </c>
      <c r="N17" s="2">
        <f>volum/cargoFC1!N17</f>
        <v>1.4655647382920105</v>
      </c>
      <c r="O17" s="2">
        <f>volum/cargoFC1!O17</f>
        <v>67.340067546561798</v>
      </c>
      <c r="P17" s="2">
        <f>volum/cargoFC1!P17</f>
        <v>47.138047282593263</v>
      </c>
      <c r="Q17" s="2">
        <f>volum/cargoFC1!Q17</f>
        <v>258.07228915662665</v>
      </c>
      <c r="R17" s="2">
        <f>volum/cargoFC1!R17</f>
        <v>8.6024096385542208</v>
      </c>
      <c r="S17" s="2">
        <f>volum/cargoFC1!S17</f>
        <v>7.9191919434756661</v>
      </c>
      <c r="T17" s="2">
        <f>volum/cargoFC1!T17</f>
        <v>19.797979858689168</v>
      </c>
    </row>
    <row r="18" spans="1:20">
      <c r="A18" s="8">
        <v>1.6</v>
      </c>
      <c r="B18" s="2">
        <f>volum/cargoFC1!B18</f>
        <v>42.168674698795179</v>
      </c>
      <c r="C18" s="2">
        <f>volum/cargoFC1!C18</f>
        <v>28.6144578313253</v>
      </c>
      <c r="D18" s="2">
        <f>battery_capacity/cargoFC1!D18</f>
        <v>4.8500602409638507</v>
      </c>
      <c r="E18" s="2">
        <f>battery_capacity/cargoFC1!E18</f>
        <v>8.6024096385541995</v>
      </c>
      <c r="F18" s="2">
        <f>battery_capacity/cargoFC1!F18</f>
        <v>10.319277108433726</v>
      </c>
      <c r="G18" s="2">
        <f>battery_capacity/cargoFC1!G18</f>
        <v>11.675602409638559</v>
      </c>
      <c r="H18" s="2">
        <f>battery_capacity/cargoFC1!H18</f>
        <v>8.4487951807228878</v>
      </c>
      <c r="I18" s="2">
        <f>battery_capacity/cargoFC1!I18</f>
        <v>12.795180722891571</v>
      </c>
      <c r="J18" s="2">
        <f>volum/cargoFC1!J18</f>
        <v>0</v>
      </c>
      <c r="K18">
        <f>volum/cargoFC1!K18</f>
        <v>26.773761800955352</v>
      </c>
      <c r="L18">
        <f>volum/cargoFC1!L18</f>
        <v>46.854083151671865</v>
      </c>
      <c r="M18" s="2">
        <f>battery_capacity/cargoFC1!M18</f>
        <v>11.445783132530114</v>
      </c>
      <c r="N18" s="2">
        <f>volum/cargoFC1!N18</f>
        <v>1.4567360350492873</v>
      </c>
      <c r="O18" s="2">
        <f>volum/cargoFC1!O18</f>
        <v>66.934404502388375</v>
      </c>
      <c r="P18" s="2">
        <f>volum/cargoFC1!P18</f>
        <v>46.854083151671865</v>
      </c>
      <c r="Q18" s="2">
        <f>volum/cargoFC1!Q18</f>
        <v>256.52694610778457</v>
      </c>
      <c r="R18" s="2">
        <f>volum/cargoFC1!R18</f>
        <v>8.5508982035928192</v>
      </c>
      <c r="S18" s="2">
        <f>volum/cargoFC1!S18</f>
        <v>7.8714859694808705</v>
      </c>
      <c r="T18" s="2">
        <f>volum/cargoFC1!T18</f>
        <v>19.678714923702177</v>
      </c>
    </row>
    <row r="19" spans="1:20">
      <c r="A19" s="8">
        <v>1.7</v>
      </c>
      <c r="B19" s="2">
        <f>volum/cargoFC1!B19</f>
        <v>41.91616766467066</v>
      </c>
      <c r="C19" s="2">
        <f>volum/cargoFC1!C19</f>
        <v>28.443113772455096</v>
      </c>
      <c r="D19" s="2">
        <f>battery_capacity/cargoFC1!D19</f>
        <v>4.8210179640718529</v>
      </c>
      <c r="E19" s="2">
        <f>battery_capacity/cargoFC1!E19</f>
        <v>8.5508982035927978</v>
      </c>
      <c r="F19" s="2">
        <f>battery_capacity/cargoFC1!F19</f>
        <v>10.257485029940112</v>
      </c>
      <c r="G19" s="2">
        <f>battery_capacity/cargoFC1!G19</f>
        <v>11.605688622754498</v>
      </c>
      <c r="H19" s="2">
        <f>battery_capacity/cargoFC1!H19</f>
        <v>8.3982035928143688</v>
      </c>
      <c r="I19" s="2">
        <f>battery_capacity/cargoFC1!I19</f>
        <v>12.718562874251505</v>
      </c>
      <c r="J19" s="2">
        <f>volum/cargoFC1!J19</f>
        <v>0</v>
      </c>
      <c r="K19">
        <f>volum/cargoFC1!K19</f>
        <v>26.613439879242481</v>
      </c>
      <c r="L19">
        <f>volum/cargoFC1!L19</f>
        <v>46.573519788674346</v>
      </c>
      <c r="M19" s="2">
        <f>battery_capacity/cargoFC1!M19</f>
        <v>11.377245508982032</v>
      </c>
      <c r="N19" s="2">
        <f>volum/cargoFC1!N19</f>
        <v>1.4480130647795313</v>
      </c>
      <c r="O19" s="2">
        <f>volum/cargoFC1!O19</f>
        <v>66.533599698106201</v>
      </c>
      <c r="P19" s="2">
        <f>volum/cargoFC1!P19</f>
        <v>46.573519788674346</v>
      </c>
      <c r="Q19" s="2">
        <f>volum/cargoFC1!Q19</f>
        <v>255.00000000000014</v>
      </c>
      <c r="R19" s="2">
        <f>volum/cargoFC1!R19</f>
        <v>8.5000000000000053</v>
      </c>
      <c r="S19" s="2">
        <f>volum/cargoFC1!S19</f>
        <v>7.8243513244972869</v>
      </c>
      <c r="T19" s="2">
        <f>volum/cargoFC1!T19</f>
        <v>19.560878311243219</v>
      </c>
    </row>
    <row r="20" spans="1:20">
      <c r="A20" s="8">
        <v>1.8</v>
      </c>
      <c r="B20" s="2">
        <f>volum/cargoFC1!B20</f>
        <v>41.666666666666664</v>
      </c>
      <c r="C20" s="2">
        <f>volum/cargoFC1!C20</f>
        <v>28.273809523809529</v>
      </c>
      <c r="D20" s="2">
        <f>battery_capacity/cargoFC1!D20</f>
        <v>4.7923214285714248</v>
      </c>
      <c r="E20" s="2">
        <f>battery_capacity/cargoFC1!E20</f>
        <v>8.4999999999999822</v>
      </c>
      <c r="F20" s="2">
        <f>battery_capacity/cargoFC1!F20</f>
        <v>10.196428571428564</v>
      </c>
      <c r="G20" s="2">
        <f>battery_capacity/cargoFC1!G20</f>
        <v>11.53660714285715</v>
      </c>
      <c r="H20" s="2">
        <f>battery_capacity/cargoFC1!H20</f>
        <v>8.3482142857142829</v>
      </c>
      <c r="I20" s="2">
        <f>battery_capacity/cargoFC1!I20</f>
        <v>12.642857142857149</v>
      </c>
      <c r="J20" s="2">
        <f>volum/cargoFC1!J20</f>
        <v>0</v>
      </c>
      <c r="K20">
        <f>volum/cargoFC1!K20</f>
        <v>26.455026551773717</v>
      </c>
      <c r="L20">
        <f>volum/cargoFC1!L20</f>
        <v>46.296296465604009</v>
      </c>
      <c r="M20" s="2">
        <f>battery_capacity/cargoFC1!M20</f>
        <v>11.309523809523807</v>
      </c>
      <c r="N20" s="2">
        <f>volum/cargoFC1!N20</f>
        <v>1.4393939393939386</v>
      </c>
      <c r="O20" s="2">
        <f>volum/cargoFC1!O20</f>
        <v>66.13756637943429</v>
      </c>
      <c r="P20" s="2">
        <f>volum/cargoFC1!P20</f>
        <v>46.296296465604009</v>
      </c>
      <c r="Q20" s="2">
        <f>volum/cargoFC1!Q20</f>
        <v>253.49112426035521</v>
      </c>
      <c r="R20" s="2">
        <f>volum/cargoFC1!R20</f>
        <v>8.4497041420118393</v>
      </c>
      <c r="S20" s="2">
        <f>volum/cargoFC1!S20</f>
        <v>7.7777778062214695</v>
      </c>
      <c r="T20" s="2">
        <f>volum/cargoFC1!T20</f>
        <v>19.444444515553677</v>
      </c>
    </row>
    <row r="21" spans="1:20">
      <c r="A21" s="8">
        <v>1.9</v>
      </c>
      <c r="B21" s="2">
        <f>volum/cargoFC1!B21</f>
        <v>41.42011834319527</v>
      </c>
      <c r="C21" s="2">
        <f>volum/cargoFC1!C21</f>
        <v>28.106508875739653</v>
      </c>
      <c r="D21" s="2">
        <f>battery_capacity/cargoFC1!D21</f>
        <v>4.7639644970414174</v>
      </c>
      <c r="E21" s="2">
        <f>battery_capacity/cargoFC1!E21</f>
        <v>8.449704142011818</v>
      </c>
      <c r="F21" s="2">
        <f>battery_capacity/cargoFC1!F21</f>
        <v>10.136094674556206</v>
      </c>
      <c r="G21" s="2">
        <f>battery_capacity/cargoFC1!G21</f>
        <v>11.46834319526628</v>
      </c>
      <c r="H21" s="2">
        <f>battery_capacity/cargoFC1!H21</f>
        <v>8.2988165680473358</v>
      </c>
      <c r="I21" s="2">
        <f>battery_capacity/cargoFC1!I21</f>
        <v>12.568047337278115</v>
      </c>
      <c r="J21" s="2">
        <f>volum/cargoFC1!J21</f>
        <v>0</v>
      </c>
      <c r="K21">
        <f>volum/cargoFC1!K21</f>
        <v>26.298487938178944</v>
      </c>
      <c r="L21">
        <f>volum/cargoFC1!L21</f>
        <v>46.022353891813154</v>
      </c>
      <c r="M21" s="2">
        <f>battery_capacity/cargoFC1!M21</f>
        <v>11.242603550295858</v>
      </c>
      <c r="N21" s="2">
        <f>volum/cargoFC1!N21</f>
        <v>1.4308768154921996</v>
      </c>
      <c r="O21" s="2">
        <f>volum/cargoFC1!O21</f>
        <v>65.746219845447357</v>
      </c>
      <c r="P21" s="2">
        <f>volum/cargoFC1!P21</f>
        <v>46.022353891813154</v>
      </c>
      <c r="Q21" s="2">
        <f>volum/cargoFC1!Q21</f>
        <v>252.00000000000014</v>
      </c>
      <c r="R21" s="2">
        <f>volum/cargoFC1!R21</f>
        <v>8.4000000000000039</v>
      </c>
      <c r="S21" s="2">
        <f>volum/cargoFC1!S21</f>
        <v>7.7317554538246052</v>
      </c>
      <c r="T21" s="2">
        <f>volum/cargoFC1!T21</f>
        <v>19.329388634561518</v>
      </c>
    </row>
    <row r="22" spans="1:20">
      <c r="A22" s="8">
        <v>2</v>
      </c>
      <c r="B22" s="2">
        <f>volum/cargoFC1!B22</f>
        <v>41.176470588235297</v>
      </c>
      <c r="C22" s="2">
        <f>volum/cargoFC1!C22</f>
        <v>27.941176470588236</v>
      </c>
      <c r="D22" s="2">
        <f>battery_capacity/cargoFC1!D22</f>
        <v>4.7359411764705852</v>
      </c>
      <c r="E22" s="2">
        <f>battery_capacity/cargoFC1!E22</f>
        <v>8.3999999999999826</v>
      </c>
      <c r="F22" s="2">
        <f>battery_capacity/cargoFC1!F22</f>
        <v>10.076470588235287</v>
      </c>
      <c r="G22" s="2">
        <f>battery_capacity/cargoFC1!G22</f>
        <v>11.400882352941181</v>
      </c>
      <c r="H22" s="2">
        <f>battery_capacity/cargoFC1!H22</f>
        <v>8.2499999999999982</v>
      </c>
      <c r="I22" s="2">
        <f>battery_capacity/cargoFC1!I22</f>
        <v>12.494117647058829</v>
      </c>
      <c r="J22" s="2">
        <f>volum/cargoFC1!J22</f>
        <v>0</v>
      </c>
      <c r="K22">
        <f>volum/cargoFC1!K22</f>
        <v>26.143790955273243</v>
      </c>
      <c r="L22">
        <f>volum/cargoFC1!L22</f>
        <v>45.75163417172817</v>
      </c>
      <c r="M22" s="2">
        <f>battery_capacity/cargoFC1!M22</f>
        <v>11.176470588235293</v>
      </c>
      <c r="N22" s="2">
        <f>volum/cargoFC1!N22</f>
        <v>1.4224598930481278</v>
      </c>
      <c r="O22" s="2">
        <f>volum/cargoFC1!O22</f>
        <v>65.359477388183109</v>
      </c>
      <c r="P22" s="2">
        <f>volum/cargoFC1!P22</f>
        <v>45.75163417172817</v>
      </c>
      <c r="Q22" s="2">
        <f>volum/cargoFC1!Q22</f>
        <v>250.52631578947381</v>
      </c>
      <c r="R22" s="2">
        <f>volum/cargoFC1!R22</f>
        <v>8.3508771929824608</v>
      </c>
      <c r="S22" s="2">
        <f>volum/cargoFC1!S22</f>
        <v>7.6862745408503299</v>
      </c>
      <c r="T22" s="2">
        <f>volum/cargoFC1!T22</f>
        <v>19.215686352125829</v>
      </c>
    </row>
    <row r="23" spans="1:20">
      <c r="A23" s="8">
        <v>2.1</v>
      </c>
      <c r="B23" s="2">
        <f>volum/cargoFC1!B23</f>
        <v>40.935672514619881</v>
      </c>
      <c r="C23" s="2">
        <f>volum/cargoFC1!C23</f>
        <v>27.777777777777771</v>
      </c>
      <c r="D23" s="2">
        <f>battery_capacity/cargoFC1!D23</f>
        <v>4.7082456140350839</v>
      </c>
      <c r="E23" s="2">
        <f>battery_capacity/cargoFC1!E23</f>
        <v>8.3508771929824395</v>
      </c>
      <c r="F23" s="2">
        <f>battery_capacity/cargoFC1!F23</f>
        <v>10.017543859649116</v>
      </c>
      <c r="G23" s="2">
        <f>battery_capacity/cargoFC1!G23</f>
        <v>11.334210526315795</v>
      </c>
      <c r="H23" s="2">
        <f>battery_capacity/cargoFC1!H23</f>
        <v>8.2017543859649091</v>
      </c>
      <c r="I23" s="2">
        <f>battery_capacity/cargoFC1!I23</f>
        <v>12.421052631578954</v>
      </c>
      <c r="J23" s="2">
        <f>volum/cargoFC1!J23</f>
        <v>0</v>
      </c>
      <c r="K23">
        <f>volum/cargoFC1!K23</f>
        <v>25.990903293747291</v>
      </c>
      <c r="L23">
        <f>volum/cargoFC1!L23</f>
        <v>45.484080764057758</v>
      </c>
      <c r="M23" s="2">
        <f>battery_capacity/cargoFC1!M23</f>
        <v>11.111111111111109</v>
      </c>
      <c r="N23" s="2">
        <f>volum/cargoFC1!N23</f>
        <v>1.4141414141414133</v>
      </c>
      <c r="O23" s="2">
        <f>volum/cargoFC1!O23</f>
        <v>64.977258234368222</v>
      </c>
      <c r="P23" s="2">
        <f>volum/cargoFC1!P23</f>
        <v>45.484080764057758</v>
      </c>
      <c r="Q23" s="2">
        <f>volum/cargoFC1!Q23</f>
        <v>249.06976744186062</v>
      </c>
      <c r="R23" s="2">
        <f>volum/cargoFC1!R23</f>
        <v>8.3023255813953547</v>
      </c>
      <c r="S23" s="2">
        <f>volum/cargoFC1!S23</f>
        <v>7.6413255683617001</v>
      </c>
      <c r="T23" s="2">
        <f>volum/cargoFC1!T23</f>
        <v>19.103313920904252</v>
      </c>
    </row>
    <row r="24" spans="1:20">
      <c r="A24" s="8">
        <v>2.2000000000000002</v>
      </c>
      <c r="B24" s="2">
        <f>volum/cargoFC1!B24</f>
        <v>40.697674418604656</v>
      </c>
      <c r="C24" s="2">
        <f>volum/cargoFC1!C24</f>
        <v>27.616279069767437</v>
      </c>
      <c r="D24" s="2">
        <f>battery_capacity/cargoFC1!D24</f>
        <v>4.680872093023253</v>
      </c>
      <c r="E24" s="2">
        <f>battery_capacity/cargoFC1!E24</f>
        <v>8.3023255813953334</v>
      </c>
      <c r="F24" s="2">
        <f>battery_capacity/cargoFC1!F24</f>
        <v>9.9593023255813886</v>
      </c>
      <c r="G24" s="2">
        <f>battery_capacity/cargoFC1!G24</f>
        <v>11.268313953488379</v>
      </c>
      <c r="H24" s="2">
        <f>battery_capacity/cargoFC1!H24</f>
        <v>8.1540697674418574</v>
      </c>
      <c r="I24" s="2">
        <f>battery_capacity/cargoFC1!I24</f>
        <v>12.348837209302333</v>
      </c>
      <c r="J24" s="2">
        <f>volum/cargoFC1!J24</f>
        <v>0</v>
      </c>
      <c r="K24">
        <f>volum/cargoFC1!K24</f>
        <v>25.839793395671041</v>
      </c>
      <c r="L24">
        <f>volum/cargoFC1!L24</f>
        <v>45.219638442424326</v>
      </c>
      <c r="M24" s="2">
        <f>battery_capacity/cargoFC1!M24</f>
        <v>11.046511627906977</v>
      </c>
      <c r="N24" s="2">
        <f>volum/cargoFC1!N24</f>
        <v>1.4059196617336145</v>
      </c>
      <c r="O24" s="2">
        <f>volum/cargoFC1!O24</f>
        <v>64.599483489177601</v>
      </c>
      <c r="P24" s="2">
        <f>volum/cargoFC1!P24</f>
        <v>45.219638442424326</v>
      </c>
      <c r="Q24" s="2">
        <f>volum/cargoFC1!Q24</f>
        <v>247.63005780346833</v>
      </c>
      <c r="R24" s="2">
        <f>volum/cargoFC1!R24</f>
        <v>8.2543352601156119</v>
      </c>
      <c r="S24" s="2">
        <f>volum/cargoFC1!S24</f>
        <v>7.5968992583272827</v>
      </c>
      <c r="T24" s="2">
        <f>volum/cargoFC1!T24</f>
        <v>18.992248145818213</v>
      </c>
    </row>
    <row r="25" spans="1:20">
      <c r="A25" s="8">
        <v>2.2999999999999998</v>
      </c>
      <c r="B25" s="2">
        <f>volum/cargoFC1!B25</f>
        <v>40.462427745664741</v>
      </c>
      <c r="C25" s="2">
        <f>volum/cargoFC1!C25</f>
        <v>27.456647398843927</v>
      </c>
      <c r="D25" s="2">
        <f>battery_capacity/cargoFC1!D25</f>
        <v>4.6538150289017297</v>
      </c>
      <c r="E25" s="2">
        <f>battery_capacity/cargoFC1!E25</f>
        <v>8.2543352601155924</v>
      </c>
      <c r="F25" s="2">
        <f>battery_capacity/cargoFC1!F25</f>
        <v>9.9017341040462341</v>
      </c>
      <c r="G25" s="2">
        <f>battery_capacity/cargoFC1!G25</f>
        <v>11.203179190751451</v>
      </c>
      <c r="H25" s="2">
        <f>battery_capacity/cargoFC1!H25</f>
        <v>8.1069364161849684</v>
      </c>
      <c r="I25" s="2">
        <f>battery_capacity/cargoFC1!I25</f>
        <v>12.27745664739885</v>
      </c>
      <c r="J25" s="2">
        <f>volum/cargoFC1!J25</f>
        <v>0</v>
      </c>
      <c r="K25">
        <f>volum/cargoFC1!K25</f>
        <v>25.690430432777561</v>
      </c>
      <c r="L25">
        <f>volum/cargoFC1!L25</f>
        <v>44.958253257360731</v>
      </c>
      <c r="M25" s="2">
        <f>battery_capacity/cargoFC1!M25</f>
        <v>10.98265895953757</v>
      </c>
      <c r="N25" s="2">
        <f>volum/cargoFC1!N25</f>
        <v>1.3977929584865993</v>
      </c>
      <c r="O25" s="2">
        <f>volum/cargoFC1!O25</f>
        <v>64.226076081943901</v>
      </c>
      <c r="P25" s="2">
        <f>volum/cargoFC1!P25</f>
        <v>44.958253257360731</v>
      </c>
      <c r="Q25" s="2">
        <f>volum/cargoFC1!Q25</f>
        <v>246.2068965517243</v>
      </c>
      <c r="R25" s="2">
        <f>volum/cargoFC1!R25</f>
        <v>8.2068965517241423</v>
      </c>
      <c r="S25" s="2">
        <f>volum/cargoFC1!S25</f>
        <v>7.5529865472366007</v>
      </c>
      <c r="T25" s="2">
        <f>volum/cargoFC1!T25</f>
        <v>18.882466368091507</v>
      </c>
    </row>
    <row r="26" spans="1:20">
      <c r="A26" s="8">
        <v>2.4</v>
      </c>
      <c r="B26" s="2">
        <f>volum/cargoFC1!B26</f>
        <v>40.229885057471265</v>
      </c>
      <c r="C26" s="2">
        <f>volum/cargoFC1!C26</f>
        <v>27.298850574712645</v>
      </c>
      <c r="D26" s="2">
        <f>battery_capacity/cargoFC1!D26</f>
        <v>4.6270689655172381</v>
      </c>
      <c r="E26" s="2">
        <f>battery_capacity/cargoFC1!E26</f>
        <v>8.2068965517241246</v>
      </c>
      <c r="F26" s="2">
        <f>battery_capacity/cargoFC1!F26</f>
        <v>9.8448275862068879</v>
      </c>
      <c r="G26" s="2">
        <f>battery_capacity/cargoFC1!G26</f>
        <v>11.138793103448283</v>
      </c>
      <c r="H26" s="2">
        <f>battery_capacity/cargoFC1!H26</f>
        <v>8.0603448275862046</v>
      </c>
      <c r="I26" s="2">
        <f>battery_capacity/cargoFC1!I26</f>
        <v>12.206896551724144</v>
      </c>
      <c r="J26" s="2">
        <f>volum/cargoFC1!J26</f>
        <v>0</v>
      </c>
      <c r="K26">
        <f>volum/cargoFC1!K26</f>
        <v>25.542784285495681</v>
      </c>
      <c r="L26">
        <f>volum/cargoFC1!L26</f>
        <v>44.699872499617442</v>
      </c>
      <c r="M26" s="2">
        <f>battery_capacity/cargoFC1!M26</f>
        <v>10.919540229885058</v>
      </c>
      <c r="N26" s="2">
        <f>volum/cargoFC1!N26</f>
        <v>1.3897596656217339</v>
      </c>
      <c r="O26" s="2">
        <f>volum/cargoFC1!O26</f>
        <v>63.856960713739198</v>
      </c>
      <c r="P26" s="2">
        <f>volum/cargoFC1!P26</f>
        <v>44.699872499617442</v>
      </c>
      <c r="Q26" s="2">
        <f>volum/cargoFC1!Q26</f>
        <v>244.80000000000013</v>
      </c>
      <c r="R26" s="2">
        <f>volum/cargoFC1!R26</f>
        <v>8.1600000000000037</v>
      </c>
      <c r="S26" s="2">
        <f>volum/cargoFC1!S26</f>
        <v>7.5095785799357282</v>
      </c>
      <c r="T26" s="2">
        <f>volum/cargoFC1!T26</f>
        <v>18.773946449839325</v>
      </c>
    </row>
    <row r="27" spans="1:20">
      <c r="A27" s="8">
        <v>2.5</v>
      </c>
      <c r="B27" s="2">
        <f>volum/cargoFC1!B27</f>
        <v>40</v>
      </c>
      <c r="C27" s="2">
        <f>volum/cargoFC1!C27</f>
        <v>27.142857142857139</v>
      </c>
      <c r="D27" s="2">
        <f>battery_capacity/cargoFC1!D27</f>
        <v>4.6006285714285671</v>
      </c>
      <c r="E27" s="2">
        <f>battery_capacity/cargoFC1!E27</f>
        <v>8.1599999999999859</v>
      </c>
      <c r="F27" s="2">
        <f>battery_capacity/cargoFC1!F27</f>
        <v>9.7885714285714194</v>
      </c>
      <c r="G27" s="2">
        <f>battery_capacity/cargoFC1!G27</f>
        <v>11.075142857142861</v>
      </c>
      <c r="H27" s="2">
        <f>battery_capacity/cargoFC1!H27</f>
        <v>8.0142857142857107</v>
      </c>
      <c r="I27" s="2">
        <f>battery_capacity/cargoFC1!I27</f>
        <v>12.137142857142862</v>
      </c>
      <c r="J27" s="2">
        <f>volum/cargoFC1!J27</f>
        <v>0</v>
      </c>
      <c r="K27">
        <f>volum/cargoFC1!K27</f>
        <v>25.396825522701548</v>
      </c>
      <c r="L27">
        <f>volum/cargoFC1!L27</f>
        <v>44.444444664727705</v>
      </c>
      <c r="M27" s="2">
        <f>battery_capacity/cargoFC1!M27</f>
        <v>10.857142857142858</v>
      </c>
      <c r="N27" s="2">
        <f>volum/cargoFC1!N27</f>
        <v>1.3818181818181812</v>
      </c>
      <c r="O27" s="2">
        <f>volum/cargoFC1!O27</f>
        <v>63.492063806753869</v>
      </c>
      <c r="P27" s="2">
        <f>volum/cargoFC1!P27</f>
        <v>44.444444664727705</v>
      </c>
      <c r="Q27" s="2">
        <f>volum/cargoFC1!Q27</f>
        <v>243.40909090909102</v>
      </c>
      <c r="R27" s="2">
        <f>volum/cargoFC1!R27</f>
        <v>8.1136363636363669</v>
      </c>
      <c r="S27" s="2">
        <f>volum/cargoFC1!S27</f>
        <v>7.4666667036742522</v>
      </c>
      <c r="T27" s="2">
        <f>volum/cargoFC1!T27</f>
        <v>18.666666759185635</v>
      </c>
    </row>
    <row r="28" spans="1:20">
      <c r="A28" s="8">
        <v>2.6</v>
      </c>
      <c r="B28" s="2">
        <f>volum/cargoFC1!B28</f>
        <v>39.772727272727266</v>
      </c>
      <c r="C28" s="2">
        <f>volum/cargoFC1!C28</f>
        <v>26.98863636363636</v>
      </c>
      <c r="D28" s="2">
        <f>battery_capacity/cargoFC1!D28</f>
        <v>4.5744886363636317</v>
      </c>
      <c r="E28" s="2">
        <f>battery_capacity/cargoFC1!E28</f>
        <v>8.1136363636363491</v>
      </c>
      <c r="F28" s="2">
        <f>battery_capacity/cargoFC1!F28</f>
        <v>9.7329545454545361</v>
      </c>
      <c r="G28" s="2">
        <f>battery_capacity/cargoFC1!G28</f>
        <v>11.012215909090912</v>
      </c>
      <c r="H28" s="2">
        <f>battery_capacity/cargoFC1!H28</f>
        <v>7.9687499999999947</v>
      </c>
      <c r="I28" s="2">
        <f>battery_capacity/cargoFC1!I28</f>
        <v>12.068181818181822</v>
      </c>
      <c r="J28" s="2">
        <f>volum/cargoFC1!J28</f>
        <v>0</v>
      </c>
      <c r="K28">
        <f>volum/cargoFC1!K28</f>
        <v>25.252525382160467</v>
      </c>
      <c r="L28">
        <f>volum/cargoFC1!L28</f>
        <v>44.19191941878082</v>
      </c>
      <c r="M28" s="2">
        <f>battery_capacity/cargoFC1!M28</f>
        <v>10.795454545454545</v>
      </c>
      <c r="N28" s="2">
        <f>volum/cargoFC1!N28</f>
        <v>1.3739669421487595</v>
      </c>
      <c r="O28" s="2">
        <f>volum/cargoFC1!O28</f>
        <v>63.13131345540117</v>
      </c>
      <c r="P28" s="2">
        <f>volum/cargoFC1!P28</f>
        <v>44.19191941878082</v>
      </c>
      <c r="Q28" s="2">
        <f>volum/cargoFC1!Q28</f>
        <v>242.03389830508488</v>
      </c>
      <c r="R28" s="2">
        <f>volum/cargoFC1!R28</f>
        <v>8.0677966101694967</v>
      </c>
      <c r="S28" s="2">
        <f>volum/cargoFC1!S28</f>
        <v>7.424242462355175</v>
      </c>
      <c r="T28" s="2">
        <f>volum/cargoFC1!T28</f>
        <v>18.560606155887942</v>
      </c>
    </row>
    <row r="29" spans="1:20">
      <c r="A29" s="8">
        <v>2.7</v>
      </c>
      <c r="B29" s="2">
        <f>volum/cargoFC1!B29</f>
        <v>39.548022598870055</v>
      </c>
      <c r="C29" s="2">
        <f>volum/cargoFC1!C29</f>
        <v>26.836158192090391</v>
      </c>
      <c r="D29" s="2">
        <f>battery_capacity/cargoFC1!D29</f>
        <v>4.548644067796606</v>
      </c>
      <c r="E29" s="2">
        <f>battery_capacity/cargoFC1!E29</f>
        <v>8.0677966101694789</v>
      </c>
      <c r="F29" s="2">
        <f>battery_capacity/cargoFC1!F29</f>
        <v>9.6779661016949063</v>
      </c>
      <c r="G29" s="2">
        <f>battery_capacity/cargoFC1!G29</f>
        <v>10.950000000000005</v>
      </c>
      <c r="H29" s="2">
        <f>battery_capacity/cargoFC1!H29</f>
        <v>7.9237288135593191</v>
      </c>
      <c r="I29" s="2">
        <f>battery_capacity/cargoFC1!I29</f>
        <v>12.000000000000004</v>
      </c>
      <c r="J29" s="2">
        <f>volum/cargoFC1!J29</f>
        <v>0</v>
      </c>
      <c r="K29">
        <f>volum/cargoFC1!K29</f>
        <v>25.109855751631724</v>
      </c>
      <c r="L29">
        <f>volum/cargoFC1!L29</f>
        <v>43.942247565355522</v>
      </c>
      <c r="M29" s="2">
        <f>battery_capacity/cargoFC1!M29</f>
        <v>10.734463276836161</v>
      </c>
      <c r="N29" s="2">
        <f>volum/cargoFC1!N29</f>
        <v>1.3662044170518739</v>
      </c>
      <c r="O29" s="2">
        <f>volum/cargoFC1!O29</f>
        <v>62.774639379079311</v>
      </c>
      <c r="P29" s="2">
        <f>volum/cargoFC1!P29</f>
        <v>43.942247565355522</v>
      </c>
      <c r="Q29" s="2">
        <f>volum/cargoFC1!Q29</f>
        <v>240.67415730337092</v>
      </c>
      <c r="R29" s="2">
        <f>volum/cargoFC1!R29</f>
        <v>8.0224719101123636</v>
      </c>
      <c r="S29" s="2">
        <f>volum/cargoFC1!S29</f>
        <v>7.382297590979725</v>
      </c>
      <c r="T29" s="2">
        <f>volum/cargoFC1!T29</f>
        <v>18.455743977449316</v>
      </c>
    </row>
    <row r="30" spans="1:20">
      <c r="A30" s="8">
        <v>2.8</v>
      </c>
      <c r="B30" s="2">
        <f>volum/cargoFC1!B30</f>
        <v>39.325842696629209</v>
      </c>
      <c r="C30" s="2">
        <f>volum/cargoFC1!C30</f>
        <v>26.685393258426963</v>
      </c>
      <c r="D30" s="2">
        <f>battery_capacity/cargoFC1!D30</f>
        <v>4.5230898876404444</v>
      </c>
      <c r="E30" s="2">
        <f>battery_capacity/cargoFC1!E30</f>
        <v>8.0224719101123458</v>
      </c>
      <c r="F30" s="2">
        <f>battery_capacity/cargoFC1!F30</f>
        <v>9.6235955056179669</v>
      </c>
      <c r="G30" s="2">
        <f>battery_capacity/cargoFC1!G30</f>
        <v>10.888483146067419</v>
      </c>
      <c r="H30" s="2">
        <f>battery_capacity/cargoFC1!H30</f>
        <v>7.8792134831460627</v>
      </c>
      <c r="I30" s="2">
        <f>battery_capacity/cargoFC1!I30</f>
        <v>11.932584269662923</v>
      </c>
      <c r="J30" s="2">
        <f>volum/cargoFC1!J30</f>
        <v>0</v>
      </c>
      <c r="K30">
        <f>volum/cargoFC1!K30</f>
        <v>24.968789150610341</v>
      </c>
      <c r="L30">
        <f>volum/cargoFC1!L30</f>
        <v>43.695381013568095</v>
      </c>
      <c r="M30" s="2">
        <f>battery_capacity/cargoFC1!M30</f>
        <v>10.674157303370787</v>
      </c>
      <c r="N30" s="2">
        <f>volum/cargoFC1!N30</f>
        <v>1.3585291113380991</v>
      </c>
      <c r="O30" s="2">
        <f>volum/cargoFC1!O30</f>
        <v>62.421972876525849</v>
      </c>
      <c r="P30" s="2">
        <f>volum/cargoFC1!P30</f>
        <v>43.695381013568095</v>
      </c>
      <c r="Q30" s="2">
        <f>volum/cargoFC1!Q30</f>
        <v>239.32960893854766</v>
      </c>
      <c r="R30" s="2">
        <f>volum/cargoFC1!R30</f>
        <v>7.9776536312849222</v>
      </c>
      <c r="S30" s="2">
        <f>volum/cargoFC1!S30</f>
        <v>7.3408240102794391</v>
      </c>
      <c r="T30" s="2">
        <f>volum/cargoFC1!T30</f>
        <v>18.352060025698602</v>
      </c>
    </row>
    <row r="31" spans="1:20">
      <c r="A31" s="8">
        <v>2.9</v>
      </c>
      <c r="B31" s="2">
        <f>volum/cargoFC1!B31</f>
        <v>39.106145251396654</v>
      </c>
      <c r="C31" s="2">
        <f>volum/cargoFC1!C31</f>
        <v>26.536312849162012</v>
      </c>
      <c r="D31" s="2">
        <f>battery_capacity/cargoFC1!D31</f>
        <v>4.4978212290502757</v>
      </c>
      <c r="E31" s="2">
        <f>battery_capacity/cargoFC1!E31</f>
        <v>7.9776536312849045</v>
      </c>
      <c r="F31" s="2">
        <f>battery_capacity/cargoFC1!F31</f>
        <v>9.5698324022346295</v>
      </c>
      <c r="G31" s="2">
        <f>battery_capacity/cargoFC1!G31</f>
        <v>10.827653631284919</v>
      </c>
      <c r="H31" s="2">
        <f>battery_capacity/cargoFC1!H31</f>
        <v>7.8351955307262529</v>
      </c>
      <c r="I31" s="2">
        <f>battery_capacity/cargoFC1!I31</f>
        <v>11.865921787709501</v>
      </c>
      <c r="J31" s="2">
        <f>volum/cargoFC1!J31</f>
        <v>0</v>
      </c>
      <c r="K31">
        <f>volum/cargoFC1!K31</f>
        <v>24.829298712680806</v>
      </c>
      <c r="L31">
        <f>volum/cargoFC1!L31</f>
        <v>43.45127274719141</v>
      </c>
      <c r="M31" s="2">
        <f>battery_capacity/cargoFC1!M31</f>
        <v>10.614525139664806</v>
      </c>
      <c r="N31" s="2">
        <f>volum/cargoFC1!N31</f>
        <v>1.3509395632300651</v>
      </c>
      <c r="O31" s="2">
        <f>volum/cargoFC1!O31</f>
        <v>62.073246781702011</v>
      </c>
      <c r="P31" s="2">
        <f>volum/cargoFC1!P31</f>
        <v>43.45127274719141</v>
      </c>
      <c r="Q31" s="2">
        <f>volum/cargoFC1!Q31</f>
        <v>238.00000000000017</v>
      </c>
      <c r="R31" s="2">
        <f>volum/cargoFC1!R31</f>
        <v>7.9333333333333389</v>
      </c>
      <c r="S31" s="2">
        <f>volum/cargoFC1!S31</f>
        <v>7.2998138215281552</v>
      </c>
      <c r="T31" s="2">
        <f>volum/cargoFC1!T31</f>
        <v>18.249534553820393</v>
      </c>
    </row>
    <row r="32" spans="1:20">
      <c r="A32" s="8">
        <v>3</v>
      </c>
      <c r="B32" s="2">
        <f>volum/cargoFC1!B32</f>
        <v>38.888888888888886</v>
      </c>
      <c r="C32" s="2">
        <f>volum/cargoFC1!C32</f>
        <v>26.388888888888893</v>
      </c>
      <c r="D32" s="2">
        <f>battery_capacity/cargoFC1!D32</f>
        <v>4.4728333333333294</v>
      </c>
      <c r="E32" s="2">
        <f>battery_capacity/cargoFC1!E32</f>
        <v>7.933333333333322</v>
      </c>
      <c r="F32" s="2">
        <f>battery_capacity/cargoFC1!F32</f>
        <v>9.5166666666666586</v>
      </c>
      <c r="G32" s="2">
        <f>battery_capacity/cargoFC1!G32</f>
        <v>10.767500000000002</v>
      </c>
      <c r="H32" s="2">
        <f>battery_capacity/cargoFC1!H32</f>
        <v>7.7916666666666616</v>
      </c>
      <c r="I32" s="2">
        <f>battery_capacity/cargoFC1!I32</f>
        <v>11.800000000000002</v>
      </c>
      <c r="J32" s="2">
        <f>volum/cargoFC1!J32</f>
        <v>0</v>
      </c>
      <c r="K32">
        <f>volum/cargoFC1!K32</f>
        <v>24.691358168459065</v>
      </c>
      <c r="L32">
        <f>volum/cargoFC1!L32</f>
        <v>43.209876794803364</v>
      </c>
      <c r="M32" s="2">
        <f>battery_capacity/cargoFC1!M32</f>
        <v>10.555555555555557</v>
      </c>
      <c r="N32" s="2">
        <f>volum/cargoFC1!N32</f>
        <v>1.3434343434343425</v>
      </c>
      <c r="O32" s="2">
        <f>volum/cargoFC1!O32</f>
        <v>61.72839542114766</v>
      </c>
      <c r="P32" s="2">
        <f>volum/cargoFC1!P32</f>
        <v>43.209876794803364</v>
      </c>
      <c r="Q32" s="2">
        <f>volum/cargoFC1!Q32</f>
        <v>236.68508287292832</v>
      </c>
      <c r="R32" s="2">
        <f>volum/cargoFC1!R32</f>
        <v>7.8895027624309444</v>
      </c>
      <c r="S32" s="2">
        <f>volum/cargoFC1!S32</f>
        <v>7.2592593015269635</v>
      </c>
      <c r="T32" s="2">
        <f>volum/cargoFC1!T32</f>
        <v>18.148148253817414</v>
      </c>
    </row>
    <row r="33" spans="1:20">
      <c r="A33" s="8">
        <v>3.1</v>
      </c>
      <c r="B33" s="2">
        <f>volum/cargoFC1!B33</f>
        <v>38.674033149171265</v>
      </c>
      <c r="C33" s="2">
        <f>volum/cargoFC1!C33</f>
        <v>26.24309392265193</v>
      </c>
      <c r="D33" s="2">
        <f>battery_capacity/cargoFC1!D33</f>
        <v>4.448121546961322</v>
      </c>
      <c r="E33" s="2">
        <f>battery_capacity/cargoFC1!E33</f>
        <v>7.8895027624309275</v>
      </c>
      <c r="F33" s="2">
        <f>battery_capacity/cargoFC1!F33</f>
        <v>9.4640883977900465</v>
      </c>
      <c r="G33" s="2">
        <f>battery_capacity/cargoFC1!G33</f>
        <v>10.708011049723757</v>
      </c>
      <c r="H33" s="2">
        <f>battery_capacity/cargoFC1!H33</f>
        <v>7.7486187845303807</v>
      </c>
      <c r="I33" s="2">
        <f>battery_capacity/cargoFC1!I33</f>
        <v>11.734806629834255</v>
      </c>
      <c r="J33" s="2">
        <f>volum/cargoFC1!J33</f>
        <v>0</v>
      </c>
      <c r="K33">
        <f>volum/cargoFC1!K33</f>
        <v>24.554941829099885</v>
      </c>
      <c r="L33">
        <f>volum/cargoFC1!L33</f>
        <v>42.971148200924794</v>
      </c>
      <c r="M33" s="2">
        <f>battery_capacity/cargoFC1!M33</f>
        <v>10.497237569060772</v>
      </c>
      <c r="N33" s="2">
        <f>volum/cargoFC1!N33</f>
        <v>1.3360120542440976</v>
      </c>
      <c r="O33" s="2">
        <f>volum/cargoFC1!O33</f>
        <v>61.387354572749707</v>
      </c>
      <c r="P33" s="2">
        <f>volum/cargoFC1!P33</f>
        <v>42.971148200924794</v>
      </c>
      <c r="Q33" s="2">
        <f>volum/cargoFC1!Q33</f>
        <v>235.38461538461553</v>
      </c>
      <c r="R33" s="2">
        <f>volum/cargoFC1!R33</f>
        <v>7.8461538461538511</v>
      </c>
      <c r="S33" s="2">
        <f>volum/cargoFC1!S33</f>
        <v>7.2191528977553654</v>
      </c>
      <c r="T33" s="2">
        <f>volum/cargoFC1!T33</f>
        <v>18.047882244388418</v>
      </c>
    </row>
    <row r="34" spans="1:20">
      <c r="A34" s="8">
        <v>3.2</v>
      </c>
      <c r="B34" s="2">
        <f>volum/cargoFC1!B34</f>
        <v>38.46153846153846</v>
      </c>
      <c r="C34" s="2">
        <f>volum/cargoFC1!C34</f>
        <v>26.098901098901099</v>
      </c>
      <c r="D34" s="2">
        <f>battery_capacity/cargoFC1!D34</f>
        <v>4.4236813186813153</v>
      </c>
      <c r="E34" s="2">
        <f>battery_capacity/cargoFC1!E34</f>
        <v>7.8461538461538343</v>
      </c>
      <c r="F34" s="2">
        <f>battery_capacity/cargoFC1!F34</f>
        <v>9.4120879120879053</v>
      </c>
      <c r="G34" s="2">
        <f>battery_capacity/cargoFC1!G34</f>
        <v>10.649175824175828</v>
      </c>
      <c r="H34" s="2">
        <f>battery_capacity/cargoFC1!H34</f>
        <v>7.7060439560439509</v>
      </c>
      <c r="I34" s="2">
        <f>battery_capacity/cargoFC1!I34</f>
        <v>11.670329670329673</v>
      </c>
      <c r="J34" s="2">
        <f>volum/cargoFC1!J34</f>
        <v>0</v>
      </c>
      <c r="K34">
        <f>volum/cargoFC1!K34</f>
        <v>24.420024570348055</v>
      </c>
      <c r="L34">
        <f>volum/cargoFC1!L34</f>
        <v>42.735042998109094</v>
      </c>
      <c r="M34" s="2">
        <f>battery_capacity/cargoFC1!M34</f>
        <v>10.439560439560442</v>
      </c>
      <c r="N34" s="2">
        <f>volum/cargoFC1!N34</f>
        <v>1.3286713286713281</v>
      </c>
      <c r="O34" s="2">
        <f>volum/cargoFC1!O34</f>
        <v>61.050061425870133</v>
      </c>
      <c r="P34" s="2">
        <f>volum/cargoFC1!P34</f>
        <v>42.735042998109094</v>
      </c>
      <c r="Q34" s="2">
        <f>volum/cargoFC1!Q34</f>
        <v>234.09836065573782</v>
      </c>
      <c r="R34" s="2">
        <f>volum/cargoFC1!R34</f>
        <v>7.8032786885245944</v>
      </c>
      <c r="S34" s="2">
        <f>volum/cargoFC1!S34</f>
        <v>7.1794872236823268</v>
      </c>
      <c r="T34" s="2">
        <f>volum/cargoFC1!T34</f>
        <v>17.94871805920582</v>
      </c>
    </row>
    <row r="35" spans="1:20">
      <c r="A35" s="8">
        <v>3.3</v>
      </c>
      <c r="B35" s="2">
        <f>volum/cargoFC1!B35</f>
        <v>38.251366120218577</v>
      </c>
      <c r="C35" s="2">
        <f>volum/cargoFC1!C35</f>
        <v>25.956284153005459</v>
      </c>
      <c r="D35" s="2">
        <f>battery_capacity/cargoFC1!D35</f>
        <v>4.3995081967213086</v>
      </c>
      <c r="E35" s="2">
        <f>battery_capacity/cargoFC1!E35</f>
        <v>7.8032786885245775</v>
      </c>
      <c r="F35" s="2">
        <f>battery_capacity/cargoFC1!F35</f>
        <v>9.3606557377049118</v>
      </c>
      <c r="G35" s="2">
        <f>battery_capacity/cargoFC1!G35</f>
        <v>10.590983606557382</v>
      </c>
      <c r="H35" s="2">
        <f>battery_capacity/cargoFC1!H35</f>
        <v>7.6639344262295035</v>
      </c>
      <c r="I35" s="2">
        <f>battery_capacity/cargoFC1!I35</f>
        <v>11.606557377049185</v>
      </c>
      <c r="J35" s="2">
        <f>volum/cargoFC1!J35</f>
        <v>0</v>
      </c>
      <c r="K35">
        <f>volum/cargoFC1!K35</f>
        <v>24.286581817112381</v>
      </c>
      <c r="L35">
        <f>volum/cargoFC1!L35</f>
        <v>42.501518179946672</v>
      </c>
      <c r="M35" s="2">
        <f>battery_capacity/cargoFC1!M35</f>
        <v>10.382513661202188</v>
      </c>
      <c r="N35" s="2">
        <f>volum/cargoFC1!N35</f>
        <v>1.3214108296075502</v>
      </c>
      <c r="O35" s="2">
        <f>volum/cargoFC1!O35</f>
        <v>60.716454542780959</v>
      </c>
      <c r="P35" s="2">
        <f>volum/cargoFC1!P35</f>
        <v>42.501518179946672</v>
      </c>
      <c r="Q35" s="2">
        <f>volum/cargoFC1!Q35</f>
        <v>232.82608695652189</v>
      </c>
      <c r="R35" s="2">
        <f>volum/cargoFC1!R35</f>
        <v>7.7608695652173969</v>
      </c>
      <c r="S35" s="2">
        <f>volum/cargoFC1!S35</f>
        <v>7.1402550542310399</v>
      </c>
      <c r="T35" s="2">
        <f>volum/cargoFC1!T35</f>
        <v>17.850637635577602</v>
      </c>
    </row>
    <row r="36" spans="1:20">
      <c r="A36" s="8">
        <v>3.4</v>
      </c>
      <c r="B36" s="2">
        <f>volum/cargoFC1!B36</f>
        <v>38.04347826086957</v>
      </c>
      <c r="C36" s="2">
        <f>volum/cargoFC1!C36</f>
        <v>25.815217391304341</v>
      </c>
      <c r="D36" s="2">
        <f>battery_capacity/cargoFC1!D36</f>
        <v>4.3755978260869544</v>
      </c>
      <c r="E36" s="2">
        <f>battery_capacity/cargoFC1!E36</f>
        <v>7.76086956521738</v>
      </c>
      <c r="F36" s="2">
        <f>battery_capacity/cargoFC1!F36</f>
        <v>9.309782608695647</v>
      </c>
      <c r="G36" s="2">
        <f>battery_capacity/cargoFC1!G36</f>
        <v>10.533423913043483</v>
      </c>
      <c r="H36" s="2">
        <f>battery_capacity/cargoFC1!H36</f>
        <v>7.6222826086956479</v>
      </c>
      <c r="I36" s="2">
        <f>battery_capacity/cargoFC1!I36</f>
        <v>11.54347826086957</v>
      </c>
      <c r="J36" s="2">
        <f>volum/cargoFC1!J36</f>
        <v>0</v>
      </c>
      <c r="K36">
        <f>volum/cargoFC1!K36</f>
        <v>24.154589528542775</v>
      </c>
      <c r="L36">
        <f>volum/cargoFC1!L36</f>
        <v>42.270531674949858</v>
      </c>
      <c r="M36" s="2">
        <f>battery_capacity/cargoFC1!M36</f>
        <v>10.326086956521742</v>
      </c>
      <c r="N36" s="2">
        <f>volum/cargoFC1!N36</f>
        <v>1.3142292490118572</v>
      </c>
      <c r="O36" s="2">
        <f>volum/cargoFC1!O36</f>
        <v>60.386473821356937</v>
      </c>
      <c r="P36" s="2">
        <f>volum/cargoFC1!P36</f>
        <v>42.270531674949858</v>
      </c>
      <c r="Q36" s="2">
        <f>volum/cargoFC1!Q36</f>
        <v>231.56756756756769</v>
      </c>
      <c r="R36" s="2">
        <f>volum/cargoFC1!R36</f>
        <v>7.7189189189189236</v>
      </c>
      <c r="S36" s="2">
        <f>volum/cargoFC1!S36</f>
        <v>7.1014493213915753</v>
      </c>
      <c r="T36" s="2">
        <f>volum/cargoFC1!T36</f>
        <v>17.753623303478943</v>
      </c>
    </row>
    <row r="37" spans="1:20">
      <c r="A37" s="8">
        <v>3.5</v>
      </c>
      <c r="B37" s="2">
        <f>volum/cargoFC1!B37</f>
        <v>37.837837837837839</v>
      </c>
      <c r="C37" s="2">
        <f>volum/cargoFC1!C37</f>
        <v>25.67567567567567</v>
      </c>
      <c r="D37" s="2">
        <f>battery_capacity/cargoFC1!D37</f>
        <v>4.3519459459459435</v>
      </c>
      <c r="E37" s="2">
        <f>battery_capacity/cargoFC1!E37</f>
        <v>7.7189189189189076</v>
      </c>
      <c r="F37" s="2">
        <f>battery_capacity/cargoFC1!F37</f>
        <v>9.2594594594594533</v>
      </c>
      <c r="G37" s="2">
        <f>battery_capacity/cargoFC1!G37</f>
        <v>10.47648648648649</v>
      </c>
      <c r="H37" s="2">
        <f>battery_capacity/cargoFC1!H37</f>
        <v>7.5810810810810754</v>
      </c>
      <c r="I37" s="2">
        <f>battery_capacity/cargoFC1!I37</f>
        <v>11.481081081081085</v>
      </c>
      <c r="J37" s="2">
        <f>volum/cargoFC1!J37</f>
        <v>0</v>
      </c>
      <c r="K37">
        <f>volum/cargoFC1!K37</f>
        <v>24.024024183591294</v>
      </c>
      <c r="L37">
        <f>volum/cargoFC1!L37</f>
        <v>42.042042321284768</v>
      </c>
      <c r="M37" s="2">
        <f>battery_capacity/cargoFC1!M37</f>
        <v>10.27027027027027</v>
      </c>
      <c r="N37" s="2">
        <f>volum/cargoFC1!N37</f>
        <v>1.3071253071253064</v>
      </c>
      <c r="O37" s="2">
        <f>volum/cargoFC1!O37</f>
        <v>60.060060458978235</v>
      </c>
      <c r="P37" s="2">
        <f>volum/cargoFC1!P37</f>
        <v>42.042042321284768</v>
      </c>
      <c r="Q37" s="2">
        <f>volum/cargoFC1!Q37</f>
        <v>230.32258064516142</v>
      </c>
      <c r="R37" s="2">
        <f>volum/cargoFC1!R37</f>
        <v>7.6774193548387144</v>
      </c>
      <c r="S37" s="2">
        <f>volum/cargoFC1!S37</f>
        <v>7.0630631099758387</v>
      </c>
      <c r="T37" s="2">
        <f>volum/cargoFC1!T37</f>
        <v>17.657657774939601</v>
      </c>
    </row>
    <row r="38" spans="1:20">
      <c r="A38" s="8">
        <v>3.6</v>
      </c>
      <c r="B38" s="2">
        <f>volum/cargoFC1!B38</f>
        <v>37.634408602150536</v>
      </c>
      <c r="C38" s="2">
        <f>volum/cargoFC1!C38</f>
        <v>25.537634408602145</v>
      </c>
      <c r="D38" s="2">
        <f>battery_capacity/cargoFC1!D38</f>
        <v>4.3285483870967711</v>
      </c>
      <c r="E38" s="2">
        <f>battery_capacity/cargoFC1!E38</f>
        <v>7.6774193548386975</v>
      </c>
      <c r="F38" s="2">
        <f>battery_capacity/cargoFC1!F38</f>
        <v>9.2096774193548328</v>
      </c>
      <c r="G38" s="2">
        <f>battery_capacity/cargoFC1!G38</f>
        <v>10.420161290322584</v>
      </c>
      <c r="H38" s="2">
        <f>battery_capacity/cargoFC1!H38</f>
        <v>7.5403225806451548</v>
      </c>
      <c r="I38" s="2">
        <f>battery_capacity/cargoFC1!I38</f>
        <v>11.419354838709681</v>
      </c>
      <c r="J38" s="2">
        <f>volum/cargoFC1!J38</f>
        <v>0</v>
      </c>
      <c r="K38">
        <f>volum/cargoFC1!K38</f>
        <v>23.894862767038955</v>
      </c>
      <c r="L38">
        <f>volum/cargoFC1!L38</f>
        <v>41.816009842318174</v>
      </c>
      <c r="M38" s="2">
        <f>battery_capacity/cargoFC1!M38</f>
        <v>10.21505376344086</v>
      </c>
      <c r="N38" s="2">
        <f>volum/cargoFC1!N38</f>
        <v>1.300097751710654</v>
      </c>
      <c r="O38" s="2">
        <f>volum/cargoFC1!O38</f>
        <v>59.737156917597389</v>
      </c>
      <c r="P38" s="2">
        <f>volum/cargoFC1!P38</f>
        <v>41.816009842318174</v>
      </c>
      <c r="Q38" s="2">
        <f>volum/cargoFC1!Q38</f>
        <v>229.09090909090924</v>
      </c>
      <c r="R38" s="2">
        <f>volum/cargoFC1!R38</f>
        <v>7.6363636363636411</v>
      </c>
      <c r="S38" s="2">
        <f>volum/cargoFC1!S38</f>
        <v>7.0250896535094505</v>
      </c>
      <c r="T38" s="2">
        <f>volum/cargoFC1!T38</f>
        <v>17.562724133773632</v>
      </c>
    </row>
    <row r="39" spans="1:20">
      <c r="A39" s="8">
        <v>3.7</v>
      </c>
      <c r="B39" s="2">
        <f>volum/cargoFC1!B39</f>
        <v>37.433155080213908</v>
      </c>
      <c r="C39" s="2">
        <f>volum/cargoFC1!C39</f>
        <v>25.401069518716575</v>
      </c>
      <c r="D39" s="2">
        <f>battery_capacity/cargoFC1!D39</f>
        <v>4.3054010695187142</v>
      </c>
      <c r="E39" s="2">
        <f>battery_capacity/cargoFC1!E39</f>
        <v>7.636363636363626</v>
      </c>
      <c r="F39" s="2">
        <f>battery_capacity/cargoFC1!F39</f>
        <v>9.1604278074866254</v>
      </c>
      <c r="G39" s="2">
        <f>battery_capacity/cargoFC1!G39</f>
        <v>10.364438502673801</v>
      </c>
      <c r="H39" s="2">
        <f>battery_capacity/cargoFC1!H39</f>
        <v>7.4999999999999938</v>
      </c>
      <c r="I39" s="2">
        <f>battery_capacity/cargoFC1!I39</f>
        <v>11.35828877005348</v>
      </c>
      <c r="J39" s="2">
        <f>volum/cargoFC1!J39</f>
        <v>0</v>
      </c>
      <c r="K39">
        <f>volum/cargoFC1!K39</f>
        <v>23.767082755970932</v>
      </c>
      <c r="L39">
        <f>volum/cargoFC1!L39</f>
        <v>41.592394822949132</v>
      </c>
      <c r="M39" s="2">
        <f>battery_capacity/cargoFC1!M39</f>
        <v>10.160427807486633</v>
      </c>
      <c r="N39" s="2">
        <f>volum/cargoFC1!N39</f>
        <v>1.2931453573164795</v>
      </c>
      <c r="O39" s="2">
        <f>volum/cargoFC1!O39</f>
        <v>59.417706889927331</v>
      </c>
      <c r="P39" s="2">
        <f>volum/cargoFC1!P39</f>
        <v>41.592394822949132</v>
      </c>
      <c r="Q39" s="2">
        <f>volum/cargoFC1!Q39</f>
        <v>227.872340425532</v>
      </c>
      <c r="R39" s="2">
        <f>volum/cargoFC1!R39</f>
        <v>7.5957446808510669</v>
      </c>
      <c r="S39" s="2">
        <f>volum/cargoFC1!S39</f>
        <v>6.9875223302554499</v>
      </c>
      <c r="T39" s="2">
        <f>volum/cargoFC1!T39</f>
        <v>17.468805825638633</v>
      </c>
    </row>
    <row r="40" spans="1:20">
      <c r="A40" s="8">
        <v>3.8</v>
      </c>
      <c r="B40" s="2">
        <f>volum/cargoFC1!B40</f>
        <v>37.234042553191486</v>
      </c>
      <c r="C40" s="2">
        <f>volum/cargoFC1!C40</f>
        <v>25.26595744680851</v>
      </c>
      <c r="D40" s="2">
        <f>battery_capacity/cargoFC1!D40</f>
        <v>4.2824999999999971</v>
      </c>
      <c r="E40" s="2">
        <f>battery_capacity/cargoFC1!E40</f>
        <v>7.5957446808510527</v>
      </c>
      <c r="F40" s="2">
        <f>battery_capacity/cargoFC1!F40</f>
        <v>9.1117021276595693</v>
      </c>
      <c r="G40" s="2">
        <f>battery_capacity/cargoFC1!G40</f>
        <v>10.309308510638301</v>
      </c>
      <c r="H40" s="2">
        <f>battery_capacity/cargoFC1!H40</f>
        <v>7.460106382978716</v>
      </c>
      <c r="I40" s="2">
        <f>battery_capacity/cargoFC1!I40</f>
        <v>11.297872340425535</v>
      </c>
      <c r="J40" s="2">
        <f>volum/cargoFC1!J40</f>
        <v>0</v>
      </c>
      <c r="K40">
        <f>volum/cargoFC1!K40</f>
        <v>23.640662106683312</v>
      </c>
      <c r="L40">
        <f>volum/cargoFC1!L40</f>
        <v>41.371158686695793</v>
      </c>
      <c r="M40" s="2">
        <f>battery_capacity/cargoFC1!M40</f>
        <v>10.106382978723405</v>
      </c>
      <c r="N40" s="2">
        <f>volum/cargoFC1!N40</f>
        <v>1.286266924564796</v>
      </c>
      <c r="O40" s="2">
        <f>volum/cargoFC1!O40</f>
        <v>59.101655266708278</v>
      </c>
      <c r="P40" s="2">
        <f>volum/cargoFC1!P40</f>
        <v>41.371158686695793</v>
      </c>
      <c r="Q40" s="2">
        <f>volum/cargoFC1!Q40</f>
        <v>226.66666666666677</v>
      </c>
      <c r="R40" s="2">
        <f>volum/cargoFC1!R40</f>
        <v>7.5555555555555589</v>
      </c>
      <c r="S40" s="2">
        <f>volum/cargoFC1!S40</f>
        <v>6.9503546593648897</v>
      </c>
      <c r="T40" s="2">
        <f>volum/cargoFC1!T40</f>
        <v>17.37588664841223</v>
      </c>
    </row>
    <row r="41" spans="1:20">
      <c r="A41" s="8">
        <v>3.9</v>
      </c>
      <c r="B41" s="2">
        <f>volum/cargoFC1!B41</f>
        <v>37.037037037037038</v>
      </c>
      <c r="C41" s="2">
        <f>volum/cargoFC1!C41</f>
        <v>25.132275132275133</v>
      </c>
      <c r="D41" s="2">
        <f>battery_capacity/cargoFC1!D41</f>
        <v>4.2598412698412682</v>
      </c>
      <c r="E41" s="2">
        <f>battery_capacity/cargoFC1!E41</f>
        <v>7.5555555555555447</v>
      </c>
      <c r="F41" s="2">
        <f>battery_capacity/cargoFC1!F41</f>
        <v>9.0634920634920597</v>
      </c>
      <c r="G41" s="2">
        <f>battery_capacity/cargoFC1!G41</f>
        <v>10.25476190476191</v>
      </c>
      <c r="H41" s="2">
        <f>battery_capacity/cargoFC1!H41</f>
        <v>7.4206349206349138</v>
      </c>
      <c r="I41" s="2">
        <f>battery_capacity/cargoFC1!I41</f>
        <v>11.238095238095244</v>
      </c>
      <c r="J41" s="2">
        <f>volum/cargoFC1!J41</f>
        <v>0</v>
      </c>
      <c r="K41">
        <f>volum/cargoFC1!K41</f>
        <v>23.515579242005611</v>
      </c>
      <c r="L41">
        <f>volum/cargoFC1!L41</f>
        <v>41.152263673509822</v>
      </c>
      <c r="M41" s="2">
        <f>battery_capacity/cargoFC1!M41</f>
        <v>10.052910052910054</v>
      </c>
      <c r="N41" s="2">
        <f>volum/cargoFC1!N41</f>
        <v>1.2794612794612787</v>
      </c>
      <c r="O41" s="2">
        <f>volum/cargoFC1!O41</f>
        <v>58.788948105014029</v>
      </c>
      <c r="P41" s="2">
        <f>volum/cargoFC1!P41</f>
        <v>41.152263673509822</v>
      </c>
      <c r="Q41" s="2">
        <f>volum/cargoFC1!Q41</f>
        <v>225.47368421052641</v>
      </c>
      <c r="R41" s="2">
        <f>volum/cargoFC1!R41</f>
        <v>7.5157894736842135</v>
      </c>
      <c r="S41" s="2">
        <f>volum/cargoFC1!S41</f>
        <v>6.9135802971496449</v>
      </c>
      <c r="T41" s="2">
        <f>volum/cargoFC1!T41</f>
        <v>17.283950742874122</v>
      </c>
    </row>
    <row r="42" spans="1:20">
      <c r="A42" s="8">
        <v>4</v>
      </c>
      <c r="B42" s="2">
        <f>volum/cargoFC1!B42</f>
        <v>36.842105263157897</v>
      </c>
      <c r="C42" s="2">
        <f>volum/cargoFC1!C42</f>
        <v>25</v>
      </c>
      <c r="D42" s="2">
        <f>battery_capacity/cargoFC1!D42</f>
        <v>4.2374210526315768</v>
      </c>
      <c r="E42" s="2">
        <f>battery_capacity/cargoFC1!E42</f>
        <v>7.5157894736841993</v>
      </c>
      <c r="F42" s="2">
        <f>battery_capacity/cargoFC1!F42</f>
        <v>9.0157894736842064</v>
      </c>
      <c r="G42" s="2">
        <f>battery_capacity/cargoFC1!G42</f>
        <v>10.200789473684216</v>
      </c>
      <c r="H42" s="2">
        <f>battery_capacity/cargoFC1!H42</f>
        <v>7.381578947368415</v>
      </c>
      <c r="I42" s="2">
        <f>battery_capacity/cargoFC1!I42</f>
        <v>11.178947368421058</v>
      </c>
      <c r="J42" s="2">
        <f>volum/cargoFC1!J42</f>
        <v>0</v>
      </c>
      <c r="K42">
        <f>volum/cargoFC1!K42</f>
        <v>23.391813039023546</v>
      </c>
      <c r="L42">
        <f>volum/cargoFC1!L42</f>
        <v>40.935672818291209</v>
      </c>
      <c r="M42" s="2">
        <f>battery_capacity/cargoFC1!M42</f>
        <v>10</v>
      </c>
      <c r="N42" s="2">
        <f>volum/cargoFC1!N42</f>
        <v>1.2727272727272718</v>
      </c>
      <c r="O42" s="2">
        <f>volum/cargoFC1!O42</f>
        <v>58.479532597558865</v>
      </c>
      <c r="P42" s="2">
        <f>volum/cargoFC1!P42</f>
        <v>40.935672818291209</v>
      </c>
      <c r="Q42" s="2">
        <f>volum/cargoFC1!Q42</f>
        <v>224.29319371727757</v>
      </c>
      <c r="R42" s="2">
        <f>volum/cargoFC1!R42</f>
        <v>7.4764397905759195</v>
      </c>
      <c r="S42" s="2">
        <f>volum/cargoFC1!S42</f>
        <v>6.8771930334729179</v>
      </c>
      <c r="T42" s="2">
        <f>volum/cargoFC1!T42</f>
        <v>17.192982583682305</v>
      </c>
    </row>
    <row r="43" spans="1:20">
      <c r="A43" s="8">
        <v>4.0999999999999996</v>
      </c>
      <c r="B43" s="2">
        <f>volum/cargoFC1!B43</f>
        <v>36.64921465968586</v>
      </c>
      <c r="C43" s="2">
        <f>volum/cargoFC1!C43</f>
        <v>24.869109947643981</v>
      </c>
      <c r="D43" s="2">
        <f>battery_capacity/cargoFC1!D43</f>
        <v>4.2152356020942383</v>
      </c>
      <c r="E43" s="2">
        <f>battery_capacity/cargoFC1!E43</f>
        <v>7.4764397905759044</v>
      </c>
      <c r="F43" s="2">
        <f>battery_capacity/cargoFC1!F43</f>
        <v>8.9685863874345504</v>
      </c>
      <c r="G43" s="2">
        <f>battery_capacity/cargoFC1!G43</f>
        <v>10.147382198952885</v>
      </c>
      <c r="H43" s="2">
        <f>battery_capacity/cargoFC1!H43</f>
        <v>7.3429319371727679</v>
      </c>
      <c r="I43" s="2">
        <f>battery_capacity/cargoFC1!I43</f>
        <v>11.120418848167544</v>
      </c>
      <c r="J43" s="2">
        <f>volum/cargoFC1!J43</f>
        <v>0</v>
      </c>
      <c r="K43">
        <f>volum/cargoFC1!K43</f>
        <v>23.269342817187514</v>
      </c>
      <c r="L43">
        <f>volum/cargoFC1!L43</f>
        <v>40.721349930078148</v>
      </c>
      <c r="M43" s="2">
        <f>battery_capacity/cargoFC1!M43</f>
        <v>9.9476439790575917</v>
      </c>
      <c r="N43" s="2">
        <f>volum/cargoFC1!N43</f>
        <v>1.2660637791527831</v>
      </c>
      <c r="O43" s="2">
        <f>volum/cargoFC1!O43</f>
        <v>58.173357042968782</v>
      </c>
      <c r="P43" s="2">
        <f>volum/cargoFC1!P43</f>
        <v>40.721349930078148</v>
      </c>
      <c r="Q43" s="2">
        <f>volum/cargoFC1!Q43</f>
        <v>223.12500000000011</v>
      </c>
      <c r="R43" s="2">
        <f>volum/cargoFC1!R43</f>
        <v>7.4375000000000036</v>
      </c>
      <c r="S43" s="2">
        <f>volum/cargoFC1!S43</f>
        <v>6.8411867882531245</v>
      </c>
      <c r="T43" s="2">
        <f>volum/cargoFC1!T43</f>
        <v>17.102966970632817</v>
      </c>
    </row>
    <row r="44" spans="1:20">
      <c r="A44" s="8">
        <v>4.2</v>
      </c>
      <c r="B44" s="2">
        <f>volum/cargoFC1!B44</f>
        <v>36.458333333333336</v>
      </c>
      <c r="C44" s="2">
        <f>volum/cargoFC1!C44</f>
        <v>24.739583333333339</v>
      </c>
      <c r="D44" s="2">
        <f>battery_capacity/cargoFC1!D44</f>
        <v>4.1932812499999983</v>
      </c>
      <c r="E44" s="2">
        <f>battery_capacity/cargoFC1!E44</f>
        <v>7.4374999999999893</v>
      </c>
      <c r="F44" s="2">
        <f>battery_capacity/cargoFC1!F44</f>
        <v>8.9218749999999964</v>
      </c>
      <c r="G44" s="2">
        <f>battery_capacity/cargoFC1!G44</f>
        <v>10.094531250000006</v>
      </c>
      <c r="H44" s="2">
        <f>battery_capacity/cargoFC1!H44</f>
        <v>7.3046874999999929</v>
      </c>
      <c r="I44" s="2">
        <f>battery_capacity/cargoFC1!I44</f>
        <v>11.062500000000007</v>
      </c>
      <c r="J44" s="2">
        <f>volum/cargoFC1!J44</f>
        <v>0</v>
      </c>
      <c r="K44">
        <f>volum/cargoFC1!K44</f>
        <v>23.148148326792679</v>
      </c>
      <c r="L44">
        <f>volum/cargoFC1!L44</f>
        <v>40.509259571887192</v>
      </c>
      <c r="M44" s="2">
        <f>battery_capacity/cargoFC1!M44</f>
        <v>9.8958333333333339</v>
      </c>
      <c r="N44" s="2">
        <f>volum/cargoFC1!N44</f>
        <v>1.2594696969696959</v>
      </c>
      <c r="O44" s="2">
        <f>volum/cargoFC1!O44</f>
        <v>57.870370816981698</v>
      </c>
      <c r="P44" s="2">
        <f>volum/cargoFC1!P44</f>
        <v>40.509259571887192</v>
      </c>
      <c r="Q44" s="2">
        <f>volum/cargoFC1!Q44</f>
        <v>221.96891191709855</v>
      </c>
      <c r="R44" s="2">
        <f>volum/cargoFC1!R44</f>
        <v>7.3989637305699514</v>
      </c>
      <c r="S44" s="2">
        <f>volum/cargoFC1!S44</f>
        <v>6.805555608077043</v>
      </c>
      <c r="T44" s="2">
        <f>volum/cargoFC1!T44</f>
        <v>17.013889020192615</v>
      </c>
    </row>
    <row r="45" spans="1:20">
      <c r="A45" s="8">
        <v>4.3</v>
      </c>
      <c r="B45" s="2">
        <f>volum/cargoFC1!B45</f>
        <v>36.269430051813472</v>
      </c>
      <c r="C45" s="2">
        <f>volum/cargoFC1!C45</f>
        <v>24.611398963730572</v>
      </c>
      <c r="D45" s="2">
        <f>battery_capacity/cargoFC1!D45</f>
        <v>4.1715544041450761</v>
      </c>
      <c r="E45" s="2">
        <f>battery_capacity/cargoFC1!E45</f>
        <v>7.3989637305699372</v>
      </c>
      <c r="F45" s="2">
        <f>battery_capacity/cargoFC1!F45</f>
        <v>8.8756476683937784</v>
      </c>
      <c r="G45" s="2">
        <f>battery_capacity/cargoFC1!G45</f>
        <v>10.042227979274616</v>
      </c>
      <c r="H45" s="2">
        <f>battery_capacity/cargoFC1!H45</f>
        <v>7.266839378238334</v>
      </c>
      <c r="I45" s="2">
        <f>battery_capacity/cargoFC1!I45</f>
        <v>11.005181347150264</v>
      </c>
      <c r="J45" s="2">
        <f>volum/cargoFC1!J45</f>
        <v>0</v>
      </c>
      <c r="K45">
        <f>volum/cargoFC1!K45</f>
        <v>23.028209737817203</v>
      </c>
      <c r="L45">
        <f>volum/cargoFC1!L45</f>
        <v>40.299367041180105</v>
      </c>
      <c r="M45" s="2">
        <f>battery_capacity/cargoFC1!M45</f>
        <v>9.8445595854922274</v>
      </c>
      <c r="N45" s="2">
        <f>volum/cargoFC1!N45</f>
        <v>1.2529439472444643</v>
      </c>
      <c r="O45" s="2">
        <f>volum/cargoFC1!O45</f>
        <v>57.570524344543003</v>
      </c>
      <c r="P45" s="2">
        <f>volum/cargoFC1!P45</f>
        <v>40.299367041180105</v>
      </c>
      <c r="Q45" s="2">
        <f>volum/cargoFC1!Q45</f>
        <v>220.82474226804135</v>
      </c>
      <c r="R45" s="2">
        <f>volum/cargoFC1!R45</f>
        <v>7.3608247422680453</v>
      </c>
      <c r="S45" s="2">
        <f>volum/cargoFC1!S45</f>
        <v>6.7702936629182524</v>
      </c>
      <c r="T45" s="2">
        <f>volum/cargoFC1!T45</f>
        <v>16.925734157295636</v>
      </c>
    </row>
    <row r="46" spans="1:20">
      <c r="A46" s="8">
        <v>4.4000000000000004</v>
      </c>
      <c r="B46" s="2">
        <f>volum/cargoFC1!B46</f>
        <v>36.082474226804123</v>
      </c>
      <c r="C46" s="2">
        <f>volum/cargoFC1!C46</f>
        <v>24.484536082474232</v>
      </c>
      <c r="D46" s="2">
        <f>battery_capacity/cargoFC1!D46</f>
        <v>4.1500515463917518</v>
      </c>
      <c r="E46" s="2">
        <f>battery_capacity/cargoFC1!E46</f>
        <v>7.360824742268032</v>
      </c>
      <c r="F46" s="2">
        <f>battery_capacity/cargoFC1!F46</f>
        <v>8.8298969072164919</v>
      </c>
      <c r="G46" s="2">
        <f>battery_capacity/cargoFC1!G46</f>
        <v>9.9904639175257781</v>
      </c>
      <c r="H46" s="2">
        <f>battery_capacity/cargoFC1!H46</f>
        <v>7.229381443298962</v>
      </c>
      <c r="I46" s="2">
        <f>battery_capacity/cargoFC1!I46</f>
        <v>10.948453608247428</v>
      </c>
      <c r="J46" s="2">
        <f>volum/cargoFC1!J46</f>
        <v>0</v>
      </c>
      <c r="K46">
        <f>volum/cargoFC1!K46</f>
        <v>22.909507629105669</v>
      </c>
      <c r="L46">
        <f>volum/cargoFC1!L46</f>
        <v>40.091638350934922</v>
      </c>
      <c r="M46" s="2">
        <f>battery_capacity/cargoFC1!M46</f>
        <v>9.7938144329896915</v>
      </c>
      <c r="N46" s="2">
        <f>volum/cargoFC1!N46</f>
        <v>1.246485473289596</v>
      </c>
      <c r="O46" s="2">
        <f>volum/cargoFC1!O46</f>
        <v>57.273769072764175</v>
      </c>
      <c r="P46" s="2">
        <f>volum/cargoFC1!P46</f>
        <v>40.091638350934922</v>
      </c>
      <c r="Q46" s="2">
        <f>volum/cargoFC1!Q46</f>
        <v>219.69230769230776</v>
      </c>
      <c r="R46" s="2">
        <f>volum/cargoFC1!R46</f>
        <v>7.3230769230769255</v>
      </c>
      <c r="S46" s="2">
        <f>volum/cargoFC1!S46</f>
        <v>6.7353952429570612</v>
      </c>
      <c r="T46" s="2">
        <f>volum/cargoFC1!T46</f>
        <v>16.83848810739266</v>
      </c>
    </row>
    <row r="47" spans="1:20">
      <c r="A47" s="8">
        <v>4.5</v>
      </c>
      <c r="B47" s="2">
        <f>volum/cargoFC1!B47</f>
        <v>35.897435897435898</v>
      </c>
      <c r="C47" s="2">
        <f>volum/cargoFC1!C47</f>
        <v>24.358974358974365</v>
      </c>
      <c r="D47" s="2">
        <f>battery_capacity/cargoFC1!D47</f>
        <v>4.1287692307692296</v>
      </c>
      <c r="E47" s="2">
        <f>battery_capacity/cargoFC1!E47</f>
        <v>7.323076923076913</v>
      </c>
      <c r="F47" s="2">
        <f>battery_capacity/cargoFC1!F47</f>
        <v>8.7846153846153818</v>
      </c>
      <c r="G47" s="2">
        <f>battery_capacity/cargoFC1!G47</f>
        <v>9.9392307692307735</v>
      </c>
      <c r="H47" s="2">
        <f>battery_capacity/cargoFC1!H47</f>
        <v>7.1923076923076836</v>
      </c>
      <c r="I47" s="2">
        <f>battery_capacity/cargoFC1!I47</f>
        <v>10.892307692307696</v>
      </c>
      <c r="J47" s="2">
        <f>volum/cargoFC1!J47</f>
        <v>0</v>
      </c>
      <c r="K47">
        <f>volum/cargoFC1!K47</f>
        <v>22.792022977885306</v>
      </c>
      <c r="L47">
        <f>volum/cargoFC1!L47</f>
        <v>39.886040211299289</v>
      </c>
      <c r="M47" s="2">
        <f>battery_capacity/cargoFC1!M47</f>
        <v>9.7435897435897445</v>
      </c>
      <c r="N47" s="2">
        <f>volum/cargoFC1!N47</f>
        <v>1.2400932400932392</v>
      </c>
      <c r="O47" s="2">
        <f>volum/cargoFC1!O47</f>
        <v>56.980057444713268</v>
      </c>
      <c r="P47" s="2">
        <f>volum/cargoFC1!P47</f>
        <v>39.886040211299289</v>
      </c>
      <c r="Q47" s="2">
        <f>volum/cargoFC1!Q47</f>
        <v>218.57142857142864</v>
      </c>
      <c r="R47" s="2">
        <f>volum/cargoFC1!R47</f>
        <v>7.2857142857142883</v>
      </c>
      <c r="S47" s="2">
        <f>volum/cargoFC1!S47</f>
        <v>6.7008547554982743</v>
      </c>
      <c r="T47" s="2">
        <f>volum/cargoFC1!T47</f>
        <v>16.752136888745692</v>
      </c>
    </row>
    <row r="48" spans="1:20">
      <c r="A48" s="8">
        <v>4.5999999999999996</v>
      </c>
      <c r="B48" s="2">
        <f>volum/cargoFC1!B48</f>
        <v>35.714285714285708</v>
      </c>
      <c r="C48" s="2">
        <f>volum/cargoFC1!C48</f>
        <v>24.23469387755102</v>
      </c>
      <c r="D48" s="2">
        <f>battery_capacity/cargoFC1!D48</f>
        <v>4.1077040816326518</v>
      </c>
      <c r="E48" s="2">
        <f>battery_capacity/cargoFC1!E48</f>
        <v>7.2857142857142749</v>
      </c>
      <c r="F48" s="2">
        <f>battery_capacity/cargoFC1!F48</f>
        <v>8.7397959183673439</v>
      </c>
      <c r="G48" s="2">
        <f>battery_capacity/cargoFC1!G48</f>
        <v>9.8885204081632683</v>
      </c>
      <c r="H48" s="2">
        <f>battery_capacity/cargoFC1!H48</f>
        <v>7.1556122448979496</v>
      </c>
      <c r="I48" s="2">
        <f>battery_capacity/cargoFC1!I48</f>
        <v>10.836734693877554</v>
      </c>
      <c r="J48" s="2">
        <f>volum/cargoFC1!J48</f>
        <v>0</v>
      </c>
      <c r="K48">
        <f>volum/cargoFC1!K48</f>
        <v>22.675737149603194</v>
      </c>
      <c r="L48">
        <f>volum/cargoFC1!L48</f>
        <v>39.682540011805585</v>
      </c>
      <c r="M48" s="2">
        <f>battery_capacity/cargoFC1!M48</f>
        <v>9.6938775510204103</v>
      </c>
      <c r="N48" s="2">
        <f>volum/cargoFC1!N48</f>
        <v>1.233766233766233</v>
      </c>
      <c r="O48" s="2">
        <f>volum/cargoFC1!O48</f>
        <v>56.689342874007984</v>
      </c>
      <c r="P48" s="2">
        <f>volum/cargoFC1!P48</f>
        <v>39.682540011805585</v>
      </c>
      <c r="Q48" s="2">
        <f>volum/cargoFC1!Q48</f>
        <v>217.46192893401027</v>
      </c>
      <c r="R48" s="2">
        <f>volum/cargoFC1!R48</f>
        <v>7.2487309644670095</v>
      </c>
      <c r="S48" s="2">
        <f>volum/cargoFC1!S48</f>
        <v>6.6666667219833338</v>
      </c>
      <c r="T48" s="2">
        <f>volum/cargoFC1!T48</f>
        <v>16.666666804958343</v>
      </c>
    </row>
    <row r="49" spans="1:20">
      <c r="A49" s="8">
        <v>4.7</v>
      </c>
      <c r="B49" s="2">
        <f>volum/cargoFC1!B49</f>
        <v>35.532994923857871</v>
      </c>
      <c r="C49" s="2">
        <f>volum/cargoFC1!C49</f>
        <v>24.11167512690356</v>
      </c>
      <c r="D49" s="2">
        <f>battery_capacity/cargoFC1!D49</f>
        <v>4.0868527918781714</v>
      </c>
      <c r="E49" s="2">
        <f>battery_capacity/cargoFC1!E49</f>
        <v>7.2487309644669962</v>
      </c>
      <c r="F49" s="2">
        <f>battery_capacity/cargoFC1!F49</f>
        <v>8.695431472081216</v>
      </c>
      <c r="G49" s="2">
        <f>battery_capacity/cargoFC1!G49</f>
        <v>9.8383248730964503</v>
      </c>
      <c r="H49" s="2">
        <f>battery_capacity/cargoFC1!H49</f>
        <v>7.1192893401015143</v>
      </c>
      <c r="I49" s="2">
        <f>battery_capacity/cargoFC1!I49</f>
        <v>10.781725888324877</v>
      </c>
      <c r="J49" s="2">
        <f>volum/cargoFC1!J49</f>
        <v>0</v>
      </c>
      <c r="K49">
        <f>volum/cargoFC1!K49</f>
        <v>22.560631888072976</v>
      </c>
      <c r="L49">
        <f>volum/cargoFC1!L49</f>
        <v>39.481105804127708</v>
      </c>
      <c r="M49" s="2">
        <f>battery_capacity/cargoFC1!M49</f>
        <v>9.6446700507614231</v>
      </c>
      <c r="N49" s="2">
        <f>volum/cargoFC1!N49</f>
        <v>1.2275034610059983</v>
      </c>
      <c r="O49" s="2">
        <f>volum/cargoFC1!O49</f>
        <v>56.401579720182433</v>
      </c>
      <c r="P49" s="2">
        <f>volum/cargoFC1!P49</f>
        <v>39.481105804127708</v>
      </c>
      <c r="Q49" s="2">
        <f>volum/cargoFC1!Q49</f>
        <v>216.36363636363643</v>
      </c>
      <c r="R49" s="2">
        <f>volum/cargoFC1!R49</f>
        <v>7.2121212121212146</v>
      </c>
      <c r="S49" s="2">
        <f>volum/cargoFC1!S49</f>
        <v>6.6328257750934494</v>
      </c>
      <c r="T49" s="2">
        <f>volum/cargoFC1!T49</f>
        <v>16.582064437733631</v>
      </c>
    </row>
    <row r="50" spans="1:20">
      <c r="A50" s="8">
        <v>4.8</v>
      </c>
      <c r="B50" s="2">
        <f>volum/cargoFC1!B50</f>
        <v>35.353535353535349</v>
      </c>
      <c r="C50" s="2">
        <f>volum/cargoFC1!C50</f>
        <v>23.989898989898993</v>
      </c>
      <c r="D50" s="2">
        <f>battery_capacity/cargoFC1!D50</f>
        <v>4.0662121212121196</v>
      </c>
      <c r="E50" s="2">
        <f>battery_capacity/cargoFC1!E50</f>
        <v>7.2121212121212022</v>
      </c>
      <c r="F50" s="2">
        <f>battery_capacity/cargoFC1!F50</f>
        <v>8.6515151515151487</v>
      </c>
      <c r="G50" s="2">
        <f>battery_capacity/cargoFC1!G50</f>
        <v>9.7886363636363676</v>
      </c>
      <c r="H50" s="2">
        <f>battery_capacity/cargoFC1!H50</f>
        <v>7.0833333333333233</v>
      </c>
      <c r="I50" s="2">
        <f>battery_capacity/cargoFC1!I50</f>
        <v>10.727272727272732</v>
      </c>
      <c r="J50" s="2">
        <f>volum/cargoFC1!J50</f>
        <v>0</v>
      </c>
      <c r="K50">
        <f>volum/cargoFC1!K50</f>
        <v>22.446689305920103</v>
      </c>
      <c r="L50">
        <f>volum/cargoFC1!L50</f>
        <v>39.28170628536018</v>
      </c>
      <c r="M50" s="2">
        <f>battery_capacity/cargoFC1!M50</f>
        <v>9.5959595959595969</v>
      </c>
      <c r="N50" s="2">
        <f>volum/cargoFC1!N50</f>
        <v>1.221303948576675</v>
      </c>
      <c r="O50" s="2">
        <f>volum/cargoFC1!O50</f>
        <v>56.116723264800257</v>
      </c>
      <c r="P50" s="2">
        <f>volum/cargoFC1!P50</f>
        <v>39.28170628536018</v>
      </c>
      <c r="Q50" s="2">
        <f>volum/cargoFC1!Q50</f>
        <v>215.27638190954781</v>
      </c>
      <c r="R50" s="2">
        <f>volum/cargoFC1!R50</f>
        <v>7.1758793969849268</v>
      </c>
      <c r="S50" s="2">
        <f>volum/cargoFC1!S50</f>
        <v>6.599326655940505</v>
      </c>
      <c r="T50" s="2">
        <f>volum/cargoFC1!T50</f>
        <v>16.498316639851268</v>
      </c>
    </row>
    <row r="51" spans="1:20">
      <c r="A51" s="8">
        <v>4.9000000000000004</v>
      </c>
      <c r="B51" s="2">
        <f>volum/cargoFC1!B51</f>
        <v>35.175879396984925</v>
      </c>
      <c r="C51" s="2">
        <f>volum/cargoFC1!C51</f>
        <v>23.869346733668344</v>
      </c>
      <c r="D51" s="2">
        <f>battery_capacity/cargoFC1!D51</f>
        <v>4.0457788944723614</v>
      </c>
      <c r="E51" s="2">
        <f>battery_capacity/cargoFC1!E51</f>
        <v>7.1758793969849162</v>
      </c>
      <c r="F51" s="2">
        <f>battery_capacity/cargoFC1!F51</f>
        <v>8.6080402010050232</v>
      </c>
      <c r="G51" s="2">
        <f>battery_capacity/cargoFC1!G51</f>
        <v>9.7394472361809097</v>
      </c>
      <c r="H51" s="2">
        <f>battery_capacity/cargoFC1!H51</f>
        <v>7.047738693467327</v>
      </c>
      <c r="I51" s="2">
        <f>battery_capacity/cargoFC1!I51</f>
        <v>10.673366834170858</v>
      </c>
      <c r="J51" s="2">
        <f>volum/cargoFC1!J51</f>
        <v>0</v>
      </c>
      <c r="K51">
        <f>volum/cargoFC1!K51</f>
        <v>22.333891875315263</v>
      </c>
      <c r="L51">
        <f>volum/cargoFC1!L51</f>
        <v>39.084310781801712</v>
      </c>
      <c r="M51" s="2">
        <f>battery_capacity/cargoFC1!M51</f>
        <v>9.5477386934673394</v>
      </c>
      <c r="N51" s="2">
        <f>volum/cargoFC1!N51</f>
        <v>1.2151667428049331</v>
      </c>
      <c r="O51" s="2">
        <f>volum/cargoFC1!O51</f>
        <v>55.834729688288157</v>
      </c>
      <c r="P51" s="2">
        <f>volum/cargoFC1!P51</f>
        <v>39.084310781801712</v>
      </c>
      <c r="Q51" s="2">
        <f>volum/cargoFC1!Q51</f>
        <v>214.20000000000007</v>
      </c>
      <c r="R51" s="2">
        <f>volum/cargoFC1!R51</f>
        <v>7.1400000000000023</v>
      </c>
      <c r="S51" s="2">
        <f>volum/cargoFC1!S51</f>
        <v>6.5661642113426817</v>
      </c>
      <c r="T51" s="2">
        <f>volum/cargoFC1!T51</f>
        <v>16.415410528356709</v>
      </c>
    </row>
    <row r="52" spans="1:20">
      <c r="A52" s="8">
        <v>5</v>
      </c>
      <c r="B52" s="2">
        <f>volum/cargoFC1!B52</f>
        <v>35</v>
      </c>
      <c r="C52" s="2">
        <f>volum/cargoFC1!C52</f>
        <v>23.750000000000004</v>
      </c>
      <c r="D52" s="2">
        <f>battery_capacity/cargoFC1!D52</f>
        <v>4.0255499999999991</v>
      </c>
      <c r="E52" s="2">
        <f>battery_capacity/cargoFC1!E52</f>
        <v>7.1399999999999917</v>
      </c>
      <c r="F52" s="2">
        <f>battery_capacity/cargoFC1!F52</f>
        <v>8.5649999999999977</v>
      </c>
      <c r="G52" s="2">
        <f>battery_capacity/cargoFC1!G52</f>
        <v>9.6907500000000049</v>
      </c>
      <c r="H52" s="2">
        <f>battery_capacity/cargoFC1!H52</f>
        <v>7.0124999999999913</v>
      </c>
      <c r="I52" s="2">
        <f>battery_capacity/cargoFC1!I52</f>
        <v>10.620000000000005</v>
      </c>
      <c r="J52" s="2">
        <f>volum/cargoFC1!J52</f>
        <v>0</v>
      </c>
      <c r="K52">
        <f>volum/cargoFC1!K52</f>
        <v>22.222222418985684</v>
      </c>
      <c r="L52">
        <f>volum/cargoFC1!L52</f>
        <v>38.888889233224944</v>
      </c>
      <c r="M52" s="2">
        <f>battery_capacity/cargoFC1!M52</f>
        <v>9.5000000000000018</v>
      </c>
      <c r="N52" s="2">
        <f>volum/cargoFC1!N52</f>
        <v>1.2090909090909083</v>
      </c>
      <c r="O52" s="2">
        <f>volum/cargoFC1!O52</f>
        <v>55.555556047464208</v>
      </c>
      <c r="P52" s="2">
        <f>volum/cargoFC1!P52</f>
        <v>38.888889233224944</v>
      </c>
      <c r="Q52" s="2">
        <f>volum/cargoFC1!Q52</f>
        <v>213.13432835820899</v>
      </c>
      <c r="R52" s="2">
        <f>volum/cargoFC1!R52</f>
        <v>7.1044776119402995</v>
      </c>
      <c r="S52" s="2">
        <f>volum/cargoFC1!S52</f>
        <v>6.5333333911817855</v>
      </c>
      <c r="T52" s="2">
        <f>volum/cargoFC1!T52</f>
        <v>16.333333477954469</v>
      </c>
    </row>
    <row r="53" spans="1:20">
      <c r="A53" s="8">
        <v>5.0999999999999996</v>
      </c>
      <c r="B53" s="2">
        <f>volum/cargoFC1!B53</f>
        <v>34.82587064676617</v>
      </c>
      <c r="C53" s="2">
        <f>volum/cargoFC1!C53</f>
        <v>23.631840796019898</v>
      </c>
      <c r="D53" s="2">
        <f>battery_capacity/cargoFC1!D53</f>
        <v>4.0055223880597008</v>
      </c>
      <c r="E53" s="2">
        <f>battery_capacity/cargoFC1!E53</f>
        <v>7.1044776119402897</v>
      </c>
      <c r="F53" s="2">
        <f>battery_capacity/cargoFC1!F53</f>
        <v>8.5223880597014912</v>
      </c>
      <c r="G53" s="2">
        <f>battery_capacity/cargoFC1!G53</f>
        <v>9.6425373134328396</v>
      </c>
      <c r="H53" s="2">
        <f>battery_capacity/cargoFC1!H53</f>
        <v>6.9776119402984973</v>
      </c>
      <c r="I53" s="2">
        <f>battery_capacity/cargoFC1!I53</f>
        <v>10.567164179104482</v>
      </c>
      <c r="J53" s="2">
        <f>volum/cargoFC1!J53</f>
        <v>0</v>
      </c>
      <c r="K53">
        <f>volum/cargoFC1!K53</f>
        <v>22.111664101494888</v>
      </c>
      <c r="L53">
        <f>volum/cargoFC1!L53</f>
        <v>38.695412177616056</v>
      </c>
      <c r="M53" s="2">
        <f>battery_capacity/cargoFC1!M53</f>
        <v>9.4527363184079611</v>
      </c>
      <c r="N53" s="2">
        <f>volum/cargoFC1!N53</f>
        <v>1.2030755314337394</v>
      </c>
      <c r="O53" s="2">
        <f>volum/cargoFC1!O53</f>
        <v>55.279160253737217</v>
      </c>
      <c r="P53" s="2">
        <f>volum/cargoFC1!P53</f>
        <v>38.695412177616056</v>
      </c>
      <c r="Q53" s="2">
        <f>volum/cargoFC1!Q53</f>
        <v>212.07920792079213</v>
      </c>
      <c r="R53" s="2">
        <f>volum/cargoFC1!R53</f>
        <v>7.0693069306930711</v>
      </c>
      <c r="S53" s="2">
        <f>volum/cargoFC1!S53</f>
        <v>6.5008292458394923</v>
      </c>
      <c r="T53" s="2">
        <f>volum/cargoFC1!T53</f>
        <v>16.252073114598737</v>
      </c>
    </row>
    <row r="54" spans="1:20">
      <c r="A54" s="8">
        <v>5.2</v>
      </c>
      <c r="B54" s="2">
        <f>volum/cargoFC1!B54</f>
        <v>34.653465346534652</v>
      </c>
      <c r="C54" s="2">
        <f>volum/cargoFC1!C54</f>
        <v>23.514851485148515</v>
      </c>
      <c r="D54" s="2">
        <f>battery_capacity/cargoFC1!D54</f>
        <v>3.9856930693069303</v>
      </c>
      <c r="E54" s="2">
        <f>battery_capacity/cargoFC1!E54</f>
        <v>7.0693069306930614</v>
      </c>
      <c r="F54" s="2">
        <f>battery_capacity/cargoFC1!F54</f>
        <v>8.4801980198019802</v>
      </c>
      <c r="G54" s="2">
        <f>battery_capacity/cargoFC1!G54</f>
        <v>9.5948019801980244</v>
      </c>
      <c r="H54" s="2">
        <f>battery_capacity/cargoFC1!H54</f>
        <v>6.9430693069306839</v>
      </c>
      <c r="I54" s="2">
        <f>battery_capacity/cargoFC1!I54</f>
        <v>10.514851485148519</v>
      </c>
      <c r="J54" s="2">
        <f>volum/cargoFC1!J54</f>
        <v>0</v>
      </c>
      <c r="K54">
        <f>volum/cargoFC1!K54</f>
        <v>22.00220042078136</v>
      </c>
      <c r="L54">
        <f>volum/cargoFC1!L54</f>
        <v>38.503850736367383</v>
      </c>
      <c r="M54" s="2">
        <f>battery_capacity/cargoFC1!M54</f>
        <v>9.4059405940594072</v>
      </c>
      <c r="N54" s="2">
        <f>volum/cargoFC1!N54</f>
        <v>1.197119711971196</v>
      </c>
      <c r="O54" s="2">
        <f>volum/cargoFC1!O54</f>
        <v>55.005501051953402</v>
      </c>
      <c r="P54" s="2">
        <f>volum/cargoFC1!P54</f>
        <v>38.503850736367383</v>
      </c>
      <c r="Q54" s="2">
        <f>volum/cargoFC1!Q54</f>
        <v>211.0344827586207</v>
      </c>
      <c r="R54" s="2">
        <f>volum/cargoFC1!R54</f>
        <v>7.0344827586206895</v>
      </c>
      <c r="S54" s="2">
        <f>volum/cargoFC1!S54</f>
        <v>6.4686469237097146</v>
      </c>
      <c r="T54" s="2">
        <f>volum/cargoFC1!T54</f>
        <v>16.171617309274293</v>
      </c>
    </row>
    <row r="55" spans="1:20">
      <c r="A55" s="8">
        <v>5.3</v>
      </c>
      <c r="B55" s="2">
        <f>volum/cargoFC1!B55</f>
        <v>34.482758620689651</v>
      </c>
      <c r="C55" s="2">
        <f>volum/cargoFC1!C55</f>
        <v>23.399014778325125</v>
      </c>
      <c r="D55" s="2">
        <f>battery_capacity/cargoFC1!D55</f>
        <v>3.9660591133004921</v>
      </c>
      <c r="E55" s="2">
        <f>battery_capacity/cargoFC1!E55</f>
        <v>7.0344827586206815</v>
      </c>
      <c r="F55" s="2">
        <f>battery_capacity/cargoFC1!F55</f>
        <v>8.4384236453201957</v>
      </c>
      <c r="G55" s="2">
        <f>battery_capacity/cargoFC1!G55</f>
        <v>9.5475369458128103</v>
      </c>
      <c r="H55" s="2">
        <f>battery_capacity/cargoFC1!H55</f>
        <v>6.9088669950738826</v>
      </c>
      <c r="I55" s="2">
        <f>battery_capacity/cargoFC1!I55</f>
        <v>10.463054187192121</v>
      </c>
      <c r="J55" s="2">
        <f>volum/cargoFC1!J55</f>
        <v>0</v>
      </c>
      <c r="K55">
        <f>volum/cargoFC1!K55</f>
        <v>21.893815199947348</v>
      </c>
      <c r="L55">
        <f>volum/cargoFC1!L55</f>
        <v>38.31417659990786</v>
      </c>
      <c r="M55" s="2">
        <f>battery_capacity/cargoFC1!M55</f>
        <v>9.3596059113300498</v>
      </c>
      <c r="N55" s="2">
        <f>volum/cargoFC1!N55</f>
        <v>1.1912225705329142</v>
      </c>
      <c r="O55" s="2">
        <f>volum/cargoFC1!O55</f>
        <v>54.734537999868373</v>
      </c>
      <c r="P55" s="2">
        <f>volum/cargoFC1!P55</f>
        <v>38.31417659990786</v>
      </c>
      <c r="Q55" s="2">
        <f>volum/cargoFC1!Q55</f>
        <v>210.00000000000006</v>
      </c>
      <c r="R55" s="2">
        <f>volum/cargoFC1!R55</f>
        <v>7.0000000000000018</v>
      </c>
      <c r="S55" s="2">
        <f>volum/cargoFC1!S55</f>
        <v>6.4367816687845147</v>
      </c>
      <c r="T55" s="2">
        <f>volum/cargoFC1!T55</f>
        <v>16.091954171961294</v>
      </c>
    </row>
    <row r="56" spans="1:20">
      <c r="A56" s="8">
        <v>5.4</v>
      </c>
      <c r="B56" s="2">
        <f>volum/cargoFC1!B56</f>
        <v>34.313725490196077</v>
      </c>
      <c r="C56" s="2">
        <f>volum/cargoFC1!C56</f>
        <v>23.284313725490204</v>
      </c>
      <c r="D56" s="2">
        <f>battery_capacity/cargoFC1!D56</f>
        <v>3.9466176470588237</v>
      </c>
      <c r="E56" s="2">
        <f>battery_capacity/cargoFC1!E56</f>
        <v>6.9999999999999929</v>
      </c>
      <c r="F56" s="2">
        <f>battery_capacity/cargoFC1!F56</f>
        <v>8.3970588235294112</v>
      </c>
      <c r="G56" s="2">
        <f>battery_capacity/cargoFC1!G56</f>
        <v>9.5007352941176517</v>
      </c>
      <c r="H56" s="2">
        <f>battery_capacity/cargoFC1!H56</f>
        <v>6.8749999999999929</v>
      </c>
      <c r="I56" s="2">
        <f>battery_capacity/cargoFC1!I56</f>
        <v>10.411764705882359</v>
      </c>
      <c r="J56" s="2">
        <f>volum/cargoFC1!J56</f>
        <v>0</v>
      </c>
      <c r="K56">
        <f>volum/cargoFC1!K56</f>
        <v>21.786492579289163</v>
      </c>
      <c r="L56">
        <f>volum/cargoFC1!L56</f>
        <v>38.126362013756037</v>
      </c>
      <c r="M56" s="2">
        <f>battery_capacity/cargoFC1!M56</f>
        <v>9.3137254901960791</v>
      </c>
      <c r="N56" s="2">
        <f>volum/cargoFC1!N56</f>
        <v>1.1853832442067727</v>
      </c>
      <c r="O56" s="2">
        <f>volum/cargoFC1!O56</f>
        <v>54.466231448222914</v>
      </c>
      <c r="P56" s="2">
        <f>volum/cargoFC1!P56</f>
        <v>38.126362013756037</v>
      </c>
      <c r="Q56" s="2">
        <f>volum/cargoFC1!Q56</f>
        <v>208.97560975609761</v>
      </c>
      <c r="R56" s="2">
        <f>volum/cargoFC1!R56</f>
        <v>6.9658536585365871</v>
      </c>
      <c r="S56" s="2">
        <f>volum/cargoFC1!S56</f>
        <v>6.4052288183110102</v>
      </c>
      <c r="T56" s="2">
        <f>volum/cargoFC1!T56</f>
        <v>16.013072045777534</v>
      </c>
    </row>
    <row r="57" spans="1:20">
      <c r="A57" s="8">
        <v>5.5</v>
      </c>
      <c r="B57" s="2">
        <f>volum/cargoFC1!B57</f>
        <v>34.146341463414636</v>
      </c>
      <c r="C57" s="2">
        <f>volum/cargoFC1!C57</f>
        <v>23.170731707317081</v>
      </c>
      <c r="D57" s="2">
        <f>battery_capacity/cargoFC1!D57</f>
        <v>3.9273658536585363</v>
      </c>
      <c r="E57" s="2">
        <f>battery_capacity/cargoFC1!E57</f>
        <v>6.9658536585365782</v>
      </c>
      <c r="F57" s="2">
        <f>battery_capacity/cargoFC1!F57</f>
        <v>8.3560975609756092</v>
      </c>
      <c r="G57" s="2">
        <f>battery_capacity/cargoFC1!G57</f>
        <v>9.4543902439024432</v>
      </c>
      <c r="H57" s="2">
        <f>battery_capacity/cargoFC1!H57</f>
        <v>6.8414634146341387</v>
      </c>
      <c r="I57" s="2">
        <f>battery_capacity/cargoFC1!I57</f>
        <v>10.360975609756101</v>
      </c>
      <c r="J57" s="2">
        <f>volum/cargoFC1!J57</f>
        <v>0</v>
      </c>
      <c r="K57">
        <f>volum/cargoFC1!K57</f>
        <v>21.680217008560746</v>
      </c>
      <c r="L57">
        <f>volum/cargoFC1!L57</f>
        <v>37.940379764981309</v>
      </c>
      <c r="M57" s="2">
        <f>battery_capacity/cargoFC1!M57</f>
        <v>9.2682926829268286</v>
      </c>
      <c r="N57" s="2">
        <f>volum/cargoFC1!N57</f>
        <v>1.1796008869179588</v>
      </c>
      <c r="O57" s="2">
        <f>volum/cargoFC1!O57</f>
        <v>54.200542521401864</v>
      </c>
      <c r="P57" s="2">
        <f>volum/cargoFC1!P57</f>
        <v>37.940379764981309</v>
      </c>
      <c r="Q57" s="2">
        <f>volum/cargoFC1!Q57</f>
        <v>207.96116504854371</v>
      </c>
      <c r="R57" s="2">
        <f>volum/cargoFC1!R57</f>
        <v>6.9320388349514568</v>
      </c>
      <c r="S57" s="2">
        <f>volum/cargoFC1!S57</f>
        <v>6.3739838005168563</v>
      </c>
      <c r="T57" s="2">
        <f>volum/cargoFC1!T57</f>
        <v>15.934959501292147</v>
      </c>
    </row>
    <row r="58" spans="1:20">
      <c r="A58" s="8">
        <v>5.6</v>
      </c>
      <c r="B58" s="2">
        <f>volum/cargoFC1!B58</f>
        <v>33.980582524271846</v>
      </c>
      <c r="C58" s="2">
        <f>volum/cargoFC1!C58</f>
        <v>23.058252427184474</v>
      </c>
      <c r="D58" s="2">
        <f>battery_capacity/cargoFC1!D58</f>
        <v>3.9083009708737859</v>
      </c>
      <c r="E58" s="2">
        <f>battery_capacity/cargoFC1!E58</f>
        <v>6.9320388349514488</v>
      </c>
      <c r="F58" s="2">
        <f>battery_capacity/cargoFC1!F58</f>
        <v>8.3155339805825239</v>
      </c>
      <c r="G58" s="2">
        <f>battery_capacity/cargoFC1!G58</f>
        <v>9.4084951456310719</v>
      </c>
      <c r="H58" s="2">
        <f>battery_capacity/cargoFC1!H58</f>
        <v>6.8082524271844571</v>
      </c>
      <c r="I58" s="2">
        <f>battery_capacity/cargoFC1!I58</f>
        <v>10.310679611650491</v>
      </c>
      <c r="J58" s="2">
        <f>volum/cargoFC1!J58</f>
        <v>0</v>
      </c>
      <c r="K58">
        <f>volum/cargoFC1!K58</f>
        <v>21.574973239462555</v>
      </c>
      <c r="L58">
        <f>volum/cargoFC1!L58</f>
        <v>37.756203169059475</v>
      </c>
      <c r="M58" s="2">
        <f>battery_capacity/cargoFC1!M58</f>
        <v>9.223300970873785</v>
      </c>
      <c r="N58" s="2">
        <f>volum/cargoFC1!N58</f>
        <v>1.1738746690202988</v>
      </c>
      <c r="O58" s="2">
        <f>volum/cargoFC1!O58</f>
        <v>53.937433098656385</v>
      </c>
      <c r="P58" s="2">
        <f>volum/cargoFC1!P58</f>
        <v>37.756203169059475</v>
      </c>
      <c r="Q58" s="2">
        <f>volum/cargoFC1!Q58</f>
        <v>206.95652173913047</v>
      </c>
      <c r="R58" s="2">
        <f>volum/cargoFC1!R58</f>
        <v>6.8985507246376816</v>
      </c>
      <c r="S58" s="2">
        <f>volum/cargoFC1!S58</f>
        <v>6.3430421324019877</v>
      </c>
      <c r="T58" s="2">
        <f>volum/cargoFC1!T58</f>
        <v>15.857605331004976</v>
      </c>
    </row>
    <row r="59" spans="1:20">
      <c r="A59" s="8">
        <v>5.7</v>
      </c>
      <c r="B59" s="2">
        <f>volum/cargoFC1!B59</f>
        <v>33.816425120772948</v>
      </c>
      <c r="C59" s="2">
        <f>volum/cargoFC1!C59</f>
        <v>22.946859903381654</v>
      </c>
      <c r="D59" s="2">
        <f>battery_capacity/cargoFC1!D59</f>
        <v>3.8894202898550727</v>
      </c>
      <c r="E59" s="2">
        <f>battery_capacity/cargoFC1!E59</f>
        <v>6.8985507246376745</v>
      </c>
      <c r="F59" s="2">
        <f>battery_capacity/cargoFC1!F59</f>
        <v>8.27536231884058</v>
      </c>
      <c r="G59" s="2">
        <f>battery_capacity/cargoFC1!G59</f>
        <v>9.3630434782608756</v>
      </c>
      <c r="H59" s="2">
        <f>battery_capacity/cargoFC1!H59</f>
        <v>6.7753623188405712</v>
      </c>
      <c r="I59" s="2">
        <f>battery_capacity/cargoFC1!I59</f>
        <v>10.260869565217398</v>
      </c>
      <c r="J59" s="2">
        <f>volum/cargoFC1!J59</f>
        <v>0</v>
      </c>
      <c r="K59">
        <f>volum/cargoFC1!K59</f>
        <v>21.470746318348169</v>
      </c>
      <c r="L59">
        <f>volum/cargoFC1!L59</f>
        <v>37.573806057109294</v>
      </c>
      <c r="M59" s="2">
        <f>battery_capacity/cargoFC1!M59</f>
        <v>9.1787439613526551</v>
      </c>
      <c r="N59" s="2">
        <f>volum/cargoFC1!N59</f>
        <v>1.168203776899428</v>
      </c>
      <c r="O59" s="2">
        <f>volum/cargoFC1!O59</f>
        <v>53.67686579587042</v>
      </c>
      <c r="P59" s="2">
        <f>volum/cargoFC1!P59</f>
        <v>37.573806057109294</v>
      </c>
      <c r="Q59" s="2">
        <f>volum/cargoFC1!Q59</f>
        <v>205.96153846153848</v>
      </c>
      <c r="R59" s="2">
        <f>volum/cargoFC1!R59</f>
        <v>6.8653846153846159</v>
      </c>
      <c r="S59" s="2">
        <f>volum/cargoFC1!S59</f>
        <v>6.3123994175943574</v>
      </c>
      <c r="T59" s="2">
        <f>volum/cargoFC1!T59</f>
        <v>15.7809985439859</v>
      </c>
    </row>
    <row r="60" spans="1:20">
      <c r="A60" s="8">
        <v>5.8</v>
      </c>
      <c r="B60" s="2">
        <f>volum/cargoFC1!B60</f>
        <v>33.653846153846153</v>
      </c>
      <c r="C60" s="2">
        <f>volum/cargoFC1!C60</f>
        <v>22.836538461538474</v>
      </c>
      <c r="D60" s="2">
        <f>battery_capacity/cargoFC1!D60</f>
        <v>3.8707211538461537</v>
      </c>
      <c r="E60" s="2">
        <f>battery_capacity/cargoFC1!E60</f>
        <v>6.8653846153846079</v>
      </c>
      <c r="F60" s="2">
        <f>battery_capacity/cargoFC1!F60</f>
        <v>8.2355769230769234</v>
      </c>
      <c r="G60" s="2">
        <f>battery_capacity/cargoFC1!G60</f>
        <v>9.3180288461538527</v>
      </c>
      <c r="H60" s="2">
        <f>battery_capacity/cargoFC1!H60</f>
        <v>6.7427884615384537</v>
      </c>
      <c r="I60" s="2">
        <f>battery_capacity/cargoFC1!I60</f>
        <v>10.211538461538469</v>
      </c>
      <c r="J60" s="2">
        <f>volum/cargoFC1!J60</f>
        <v>0</v>
      </c>
      <c r="K60">
        <f>volum/cargoFC1!K60</f>
        <v>21.367521579141279</v>
      </c>
      <c r="L60">
        <f>volum/cargoFC1!L60</f>
        <v>37.393162763497237</v>
      </c>
      <c r="M60" s="2">
        <f>battery_capacity/cargoFC1!M60</f>
        <v>9.1346153846153815</v>
      </c>
      <c r="N60" s="2">
        <f>volum/cargoFC1!N60</f>
        <v>1.1625874125874116</v>
      </c>
      <c r="O60" s="2">
        <f>volum/cargoFC1!O60</f>
        <v>53.418803947853199</v>
      </c>
      <c r="P60" s="2">
        <f>volum/cargoFC1!P60</f>
        <v>37.393162763497237</v>
      </c>
      <c r="Q60" s="2">
        <f>volum/cargoFC1!Q60</f>
        <v>204.97607655502395</v>
      </c>
      <c r="R60" s="2">
        <f>volum/cargoFC1!R60</f>
        <v>6.8325358851674647</v>
      </c>
      <c r="S60" s="2">
        <f>volum/cargoFC1!S60</f>
        <v>6.2820513442675319</v>
      </c>
      <c r="T60" s="2">
        <f>volum/cargoFC1!T60</f>
        <v>15.705128360668835</v>
      </c>
    </row>
    <row r="61" spans="1:20">
      <c r="A61" s="8">
        <v>5.9</v>
      </c>
      <c r="B61" s="2">
        <f>volum/cargoFC1!B61</f>
        <v>33.492822966507177</v>
      </c>
      <c r="C61" s="2">
        <f>volum/cargoFC1!C61</f>
        <v>22.727272727272744</v>
      </c>
      <c r="D61" s="2">
        <f>battery_capacity/cargoFC1!D61</f>
        <v>3.8522009569377995</v>
      </c>
      <c r="E61" s="2">
        <f>battery_capacity/cargoFC1!E61</f>
        <v>6.8325358851674576</v>
      </c>
      <c r="F61" s="2">
        <f>battery_capacity/cargoFC1!F61</f>
        <v>8.196172248803828</v>
      </c>
      <c r="G61" s="2">
        <f>battery_capacity/cargoFC1!G61</f>
        <v>9.2734449760765614</v>
      </c>
      <c r="H61" s="2">
        <f>battery_capacity/cargoFC1!H61</f>
        <v>6.7105263157894663</v>
      </c>
      <c r="I61" s="2">
        <f>battery_capacity/cargoFC1!I61</f>
        <v>10.162679425837327</v>
      </c>
      <c r="J61" s="2">
        <f>volum/cargoFC1!J61</f>
        <v>0</v>
      </c>
      <c r="K61">
        <f>volum/cargoFC1!K61</f>
        <v>21.26528463645603</v>
      </c>
      <c r="L61">
        <f>volum/cargoFC1!L61</f>
        <v>37.214248113798057</v>
      </c>
      <c r="M61" s="2">
        <f>battery_capacity/cargoFC1!M61</f>
        <v>9.0909090909090882</v>
      </c>
      <c r="N61" s="2">
        <f>volum/cargoFC1!N61</f>
        <v>1.157024793388429</v>
      </c>
      <c r="O61" s="2">
        <f>volum/cargoFC1!O61</f>
        <v>53.163211591140076</v>
      </c>
      <c r="P61" s="2">
        <f>volum/cargoFC1!P61</f>
        <v>37.214248113798057</v>
      </c>
      <c r="Q61" s="2">
        <f>volum/cargoFC1!Q61</f>
        <v>203.99999999999997</v>
      </c>
      <c r="R61" s="2">
        <f>volum/cargoFC1!R61</f>
        <v>6.8</v>
      </c>
      <c r="S61" s="2">
        <f>volum/cargoFC1!S61</f>
        <v>6.2519936831180694</v>
      </c>
      <c r="T61" s="2">
        <f>volum/cargoFC1!T61</f>
        <v>15.629984207795179</v>
      </c>
    </row>
    <row r="62" spans="1:20">
      <c r="A62" s="8">
        <v>6</v>
      </c>
      <c r="B62" s="2">
        <f>volum/cargoFC1!B62</f>
        <v>33.333333333333336</v>
      </c>
      <c r="C62" s="2">
        <f>volum/cargoFC1!C62</f>
        <v>22.619047619047631</v>
      </c>
      <c r="D62" s="2">
        <f>battery_capacity/cargoFC1!D62</f>
        <v>3.8338571428571431</v>
      </c>
      <c r="E62" s="2">
        <f>battery_capacity/cargoFC1!E62</f>
        <v>6.7999999999999936</v>
      </c>
      <c r="F62" s="2">
        <f>battery_capacity/cargoFC1!F62</f>
        <v>8.1571428571428584</v>
      </c>
      <c r="G62" s="2">
        <f>battery_capacity/cargoFC1!G62</f>
        <v>9.2292857142857212</v>
      </c>
      <c r="H62" s="2">
        <f>battery_capacity/cargoFC1!H62</f>
        <v>6.6785714285714199</v>
      </c>
      <c r="I62" s="2">
        <f>battery_capacity/cargoFC1!I62</f>
        <v>10.114285714285721</v>
      </c>
      <c r="J62" s="2">
        <f>volum/cargoFC1!J62</f>
        <v>0</v>
      </c>
      <c r="K62">
        <f>volum/cargoFC1!K62</f>
        <v>21.164021378913912</v>
      </c>
      <c r="L62">
        <f>volum/cargoFC1!L62</f>
        <v>37.037037413099348</v>
      </c>
      <c r="M62" s="2">
        <f>battery_capacity/cargoFC1!M62</f>
        <v>9.0476190476190439</v>
      </c>
      <c r="N62" s="2">
        <f>volum/cargoFC1!N62</f>
        <v>1.1515151515151505</v>
      </c>
      <c r="O62" s="2">
        <f>volum/cargoFC1!O62</f>
        <v>52.910053447284781</v>
      </c>
      <c r="P62" s="2">
        <f>volum/cargoFC1!P62</f>
        <v>37.037037413099348</v>
      </c>
      <c r="Q62" s="2">
        <f>volum/cargoFC1!Q62</f>
        <v>203.03317535545023</v>
      </c>
      <c r="R62" s="2">
        <f>volum/cargoFC1!R62</f>
        <v>6.7677725118483405</v>
      </c>
      <c r="S62" s="2">
        <f>volum/cargoFC1!S62</f>
        <v>6.2222222854006857</v>
      </c>
      <c r="T62" s="2">
        <f>volum/cargoFC1!T62</f>
        <v>15.55555571350172</v>
      </c>
    </row>
    <row r="63" spans="1:20">
      <c r="A63" s="8">
        <v>6.1</v>
      </c>
      <c r="B63" s="2">
        <f>volum/cargoFC1!B63</f>
        <v>33.175355450236964</v>
      </c>
      <c r="C63" s="2">
        <f>volum/cargoFC1!C63</f>
        <v>22.511848341232238</v>
      </c>
      <c r="D63" s="2">
        <f>battery_capacity/cargoFC1!D63</f>
        <v>3.8156872037914691</v>
      </c>
      <c r="E63" s="2">
        <f>battery_capacity/cargoFC1!E63</f>
        <v>6.7677725118483343</v>
      </c>
      <c r="F63" s="2">
        <f>battery_capacity/cargoFC1!F63</f>
        <v>8.1184834123222753</v>
      </c>
      <c r="G63" s="2">
        <f>battery_capacity/cargoFC1!G63</f>
        <v>9.1855450236966885</v>
      </c>
      <c r="H63" s="2">
        <f>battery_capacity/cargoFC1!H63</f>
        <v>6.6469194312796125</v>
      </c>
      <c r="I63" s="2">
        <f>battery_capacity/cargoFC1!I63</f>
        <v>10.06635071090048</v>
      </c>
      <c r="J63" s="2">
        <f>volum/cargoFC1!J63</f>
        <v>0</v>
      </c>
      <c r="K63">
        <f>volum/cargoFC1!K63</f>
        <v>21.063717962650685</v>
      </c>
      <c r="L63">
        <f>volum/cargoFC1!L63</f>
        <v>36.861506434638699</v>
      </c>
      <c r="M63" s="2">
        <f>battery_capacity/cargoFC1!M63</f>
        <v>9.0047393364928858</v>
      </c>
      <c r="N63" s="2">
        <f>volum/cargoFC1!N63</f>
        <v>1.1460577337354578</v>
      </c>
      <c r="O63" s="2">
        <f>volum/cargoFC1!O63</f>
        <v>52.659294906626712</v>
      </c>
      <c r="P63" s="2">
        <f>volum/cargoFC1!P63</f>
        <v>36.861506434638699</v>
      </c>
      <c r="Q63" s="2">
        <f>volum/cargoFC1!Q63</f>
        <v>202.0754716981132</v>
      </c>
      <c r="R63" s="2">
        <f>volum/cargoFC1!R63</f>
        <v>6.7358490566037732</v>
      </c>
      <c r="S63" s="2">
        <f>volum/cargoFC1!S63</f>
        <v>6.1927330810192966</v>
      </c>
      <c r="T63" s="2">
        <f>volum/cargoFC1!T63</f>
        <v>15.481832702548248</v>
      </c>
    </row>
    <row r="64" spans="1:20">
      <c r="A64" s="8">
        <v>6.2</v>
      </c>
      <c r="B64" s="2">
        <f>volum/cargoFC1!B64</f>
        <v>33.018867924528301</v>
      </c>
      <c r="C64" s="2">
        <f>volum/cargoFC1!C64</f>
        <v>22.405660377358505</v>
      </c>
      <c r="D64" s="2">
        <f>battery_capacity/cargoFC1!D64</f>
        <v>3.7976886792452835</v>
      </c>
      <c r="E64" s="2">
        <f>battery_capacity/cargoFC1!E64</f>
        <v>6.735849056603767</v>
      </c>
      <c r="F64" s="2">
        <f>battery_capacity/cargoFC1!F64</f>
        <v>8.0801886792452837</v>
      </c>
      <c r="G64" s="2">
        <f>battery_capacity/cargoFC1!G64</f>
        <v>9.1422169811320817</v>
      </c>
      <c r="H64" s="2">
        <f>battery_capacity/cargoFC1!H64</f>
        <v>6.6155660377358414</v>
      </c>
      <c r="I64" s="2">
        <f>battery_capacity/cargoFC1!I64</f>
        <v>10.018867924528308</v>
      </c>
      <c r="J64" s="2">
        <f>volum/cargoFC1!J64</f>
        <v>0</v>
      </c>
      <c r="K64">
        <f>volum/cargoFC1!K64</f>
        <v>20.964360805007093</v>
      </c>
      <c r="L64">
        <f>volum/cargoFC1!L64</f>
        <v>36.687631408762414</v>
      </c>
      <c r="M64" s="2">
        <f>battery_capacity/cargoFC1!M64</f>
        <v>8.9622641509433905</v>
      </c>
      <c r="N64" s="2">
        <f>volum/cargoFC1!N64</f>
        <v>1.1406518010291586</v>
      </c>
      <c r="O64" s="2">
        <f>volum/cargoFC1!O64</f>
        <v>52.410902012517738</v>
      </c>
      <c r="P64" s="2">
        <f>volum/cargoFC1!P64</f>
        <v>36.687631408762414</v>
      </c>
      <c r="Q64" s="2">
        <f>volum/cargoFC1!Q64</f>
        <v>201.12676056338029</v>
      </c>
      <c r="R64" s="2">
        <f>volum/cargoFC1!R64</f>
        <v>6.704225352112676</v>
      </c>
      <c r="S64" s="2">
        <f>volum/cargoFC1!S64</f>
        <v>6.1635220766720815</v>
      </c>
      <c r="T64" s="2">
        <f>volum/cargoFC1!T64</f>
        <v>15.40880519168021</v>
      </c>
    </row>
    <row r="65" spans="1:20">
      <c r="A65" s="8">
        <v>6.3</v>
      </c>
      <c r="B65" s="2">
        <f>volum/cargoFC1!B65</f>
        <v>32.863849765258216</v>
      </c>
      <c r="C65" s="2">
        <f>volum/cargoFC1!C65</f>
        <v>22.30046948356809</v>
      </c>
      <c r="D65" s="2">
        <f>battery_capacity/cargoFC1!D65</f>
        <v>3.7798591549295777</v>
      </c>
      <c r="E65" s="2">
        <f>battery_capacity/cargoFC1!E65</f>
        <v>6.7042253521126689</v>
      </c>
      <c r="F65" s="2">
        <f>battery_capacity/cargoFC1!F65</f>
        <v>8.0422535211267618</v>
      </c>
      <c r="G65" s="2">
        <f>battery_capacity/cargoFC1!G65</f>
        <v>9.099295774647894</v>
      </c>
      <c r="H65" s="2">
        <f>battery_capacity/cargoFC1!H65</f>
        <v>6.5845070422535139</v>
      </c>
      <c r="I65" s="2">
        <f>battery_capacity/cargoFC1!I65</f>
        <v>9.971830985915501</v>
      </c>
      <c r="J65" s="2">
        <f>volum/cargoFC1!J65</f>
        <v>0</v>
      </c>
      <c r="K65">
        <f>volum/cargoFC1!K65</f>
        <v>20.865936578397285</v>
      </c>
      <c r="L65">
        <f>volum/cargoFC1!L65</f>
        <v>36.51538901219525</v>
      </c>
      <c r="M65" s="2">
        <f>battery_capacity/cargoFC1!M65</f>
        <v>8.9201877934272247</v>
      </c>
      <c r="N65" s="2">
        <f>volum/cargoFC1!N65</f>
        <v>1.1352966282543735</v>
      </c>
      <c r="O65" s="2">
        <f>volum/cargoFC1!O65</f>
        <v>52.164841445993218</v>
      </c>
      <c r="P65" s="2">
        <f>volum/cargoFC1!P65</f>
        <v>36.51538901219525</v>
      </c>
      <c r="Q65" s="2">
        <f>volum/cargoFC1!Q65</f>
        <v>200.18691588785052</v>
      </c>
      <c r="R65" s="2">
        <f>volum/cargoFC1!R65</f>
        <v>6.6728971962616832</v>
      </c>
      <c r="S65" s="2">
        <f>volum/cargoFC1!S65</f>
        <v>6.1345853540487978</v>
      </c>
      <c r="T65" s="2">
        <f>volum/cargoFC1!T65</f>
        <v>15.336463385122</v>
      </c>
    </row>
    <row r="66" spans="1:20">
      <c r="A66" s="8">
        <v>6.4</v>
      </c>
      <c r="B66" s="2">
        <f>volum/cargoFC1!B66</f>
        <v>32.710280373831779</v>
      </c>
      <c r="C66" s="2">
        <f>volum/cargoFC1!C66</f>
        <v>22.196261682243005</v>
      </c>
      <c r="D66" s="2">
        <f>battery_capacity/cargoFC1!D66</f>
        <v>3.7621962616822433</v>
      </c>
      <c r="E66" s="2">
        <f>battery_capacity/cargoFC1!E66</f>
        <v>6.6728971962616761</v>
      </c>
      <c r="F66" s="2">
        <f>battery_capacity/cargoFC1!F66</f>
        <v>8.0046728971962615</v>
      </c>
      <c r="G66" s="2">
        <f>battery_capacity/cargoFC1!G66</f>
        <v>9.0567757009345868</v>
      </c>
      <c r="H66" s="2">
        <f>battery_capacity/cargoFC1!H66</f>
        <v>6.553738317757003</v>
      </c>
      <c r="I66" s="2">
        <f>battery_capacity/cargoFC1!I66</f>
        <v>9.9252336448598211</v>
      </c>
      <c r="J66" s="2">
        <f>volum/cargoFC1!J66</f>
        <v>0</v>
      </c>
      <c r="K66">
        <f>volum/cargoFC1!K66</f>
        <v>20.76843220434916</v>
      </c>
      <c r="L66">
        <f>volum/cargoFC1!L66</f>
        <v>36.344756357611033</v>
      </c>
      <c r="M66" s="2">
        <f>battery_capacity/cargoFC1!M66</f>
        <v>8.8785046728971899</v>
      </c>
      <c r="N66" s="2">
        <f>volum/cargoFC1!N66</f>
        <v>1.1299915038232786</v>
      </c>
      <c r="O66" s="2">
        <f>volum/cargoFC1!O66</f>
        <v>51.921080510872898</v>
      </c>
      <c r="P66" s="2">
        <f>volum/cargoFC1!P66</f>
        <v>36.344756357611033</v>
      </c>
      <c r="Q66" s="2">
        <f>volum/cargoFC1!Q66</f>
        <v>199.25581395348837</v>
      </c>
      <c r="R66" s="2">
        <f>volum/cargoFC1!R66</f>
        <v>6.6418604651162791</v>
      </c>
      <c r="S66" s="2">
        <f>volum/cargoFC1!S66</f>
        <v>6.1059190680786495</v>
      </c>
      <c r="T66" s="2">
        <f>volum/cargoFC1!T66</f>
        <v>15.26479767019663</v>
      </c>
    </row>
    <row r="67" spans="1:20">
      <c r="A67" s="8">
        <v>6.5</v>
      </c>
      <c r="B67" s="2">
        <f>volum/cargoFC1!B67</f>
        <v>32.558139534883722</v>
      </c>
      <c r="C67" s="2">
        <f>volum/cargoFC1!C67</f>
        <v>22.093023255813968</v>
      </c>
      <c r="D67" s="2">
        <f>battery_capacity/cargoFC1!D67</f>
        <v>3.7446976744186045</v>
      </c>
      <c r="E67" s="2">
        <f>battery_capacity/cargoFC1!E67</f>
        <v>6.641860465116272</v>
      </c>
      <c r="F67" s="2">
        <f>battery_capacity/cargoFC1!F67</f>
        <v>7.967441860465116</v>
      </c>
      <c r="G67" s="2">
        <f>battery_capacity/cargoFC1!G67</f>
        <v>9.0146511627907042</v>
      </c>
      <c r="H67" s="2">
        <f>battery_capacity/cargoFC1!H67</f>
        <v>6.5232558139534804</v>
      </c>
      <c r="I67" s="2">
        <f>battery_capacity/cargoFC1!I67</f>
        <v>9.8790697674418677</v>
      </c>
      <c r="J67" s="2">
        <f>volum/cargoFC1!J67</f>
        <v>0</v>
      </c>
      <c r="K67">
        <f>volum/cargoFC1!K67</f>
        <v>20.671834847711018</v>
      </c>
      <c r="L67">
        <f>volum/cargoFC1!L67</f>
        <v>36.175710983494277</v>
      </c>
      <c r="M67" s="2">
        <f>battery_capacity/cargoFC1!M67</f>
        <v>8.8372093023255758</v>
      </c>
      <c r="N67" s="2">
        <f>volum/cargoFC1!N67</f>
        <v>1.1247357293868909</v>
      </c>
      <c r="O67" s="2">
        <f>volum/cargoFC1!O67</f>
        <v>51.679587119277542</v>
      </c>
      <c r="P67" s="2">
        <f>volum/cargoFC1!P67</f>
        <v>36.175710983494277</v>
      </c>
      <c r="Q67" s="2">
        <f>volum/cargoFC1!Q67</f>
        <v>198.33333333333334</v>
      </c>
      <c r="R67" s="2">
        <f>volum/cargoFC1!R67</f>
        <v>6.6111111111111116</v>
      </c>
      <c r="S67" s="2">
        <f>volum/cargoFC1!S67</f>
        <v>6.0775194452270371</v>
      </c>
      <c r="T67" s="2">
        <f>volum/cargoFC1!T67</f>
        <v>15.193798613067598</v>
      </c>
    </row>
    <row r="68" spans="1:20">
      <c r="A68" s="8">
        <v>6.6</v>
      </c>
      <c r="B68" s="2">
        <f>volum/cargoFC1!B68</f>
        <v>32.407407407407405</v>
      </c>
      <c r="C68" s="2">
        <f>volum/cargoFC1!C68</f>
        <v>21.990740740740755</v>
      </c>
      <c r="D68" s="2">
        <f>battery_capacity/cargoFC1!D68</f>
        <v>3.7273611111111111</v>
      </c>
      <c r="E68" s="2">
        <f>battery_capacity/cargoFC1!E68</f>
        <v>6.6111111111111045</v>
      </c>
      <c r="F68" s="2">
        <f>battery_capacity/cargoFC1!F68</f>
        <v>7.9305555555555554</v>
      </c>
      <c r="G68" s="2">
        <f>battery_capacity/cargoFC1!G68</f>
        <v>8.9729166666666735</v>
      </c>
      <c r="H68" s="2">
        <f>battery_capacity/cargoFC1!H68</f>
        <v>6.4930555555555474</v>
      </c>
      <c r="I68" s="2">
        <f>battery_capacity/cargoFC1!I68</f>
        <v>9.833333333333341</v>
      </c>
      <c r="J68" s="2">
        <f>volum/cargoFC1!J68</f>
        <v>0</v>
      </c>
      <c r="K68">
        <f>volum/cargoFC1!K68</f>
        <v>20.57613191101915</v>
      </c>
      <c r="L68">
        <f>volum/cargoFC1!L68</f>
        <v>36.00823084428351</v>
      </c>
      <c r="M68" s="2">
        <f>battery_capacity/cargoFC1!M68</f>
        <v>8.7962962962962887</v>
      </c>
      <c r="N68" s="2">
        <f>volum/cargoFC1!N68</f>
        <v>1.1195286195286183</v>
      </c>
      <c r="O68" s="2">
        <f>volum/cargoFC1!O68</f>
        <v>51.440329777547873</v>
      </c>
      <c r="P68" s="2">
        <f>volum/cargoFC1!P68</f>
        <v>36.00823084428351</v>
      </c>
      <c r="Q68" s="2">
        <f>volum/cargoFC1!Q68</f>
        <v>197.41935483870969</v>
      </c>
      <c r="R68" s="2">
        <f>volum/cargoFC1!R68</f>
        <v>6.580645161290323</v>
      </c>
      <c r="S68" s="2">
        <f>volum/cargoFC1!S68</f>
        <v>6.0493827818396264</v>
      </c>
      <c r="T68" s="2">
        <f>volum/cargoFC1!T68</f>
        <v>15.123456954599071</v>
      </c>
    </row>
    <row r="69" spans="1:20">
      <c r="A69" s="8">
        <v>6.7</v>
      </c>
      <c r="B69" s="2">
        <f>volum/cargoFC1!B69</f>
        <v>32.258064516129032</v>
      </c>
      <c r="C69" s="2">
        <f>volum/cargoFC1!C69</f>
        <v>21.889400921659004</v>
      </c>
      <c r="D69" s="2">
        <f>battery_capacity/cargoFC1!D69</f>
        <v>3.7101843317972345</v>
      </c>
      <c r="E69" s="2">
        <f>battery_capacity/cargoFC1!E69</f>
        <v>6.5806451612903167</v>
      </c>
      <c r="F69" s="2">
        <f>battery_capacity/cargoFC1!F69</f>
        <v>7.8940092165898612</v>
      </c>
      <c r="G69" s="2">
        <f>battery_capacity/cargoFC1!G69</f>
        <v>8.9315668202765046</v>
      </c>
      <c r="H69" s="2">
        <f>battery_capacity/cargoFC1!H69</f>
        <v>6.4631336405529876</v>
      </c>
      <c r="I69" s="2">
        <f>battery_capacity/cargoFC1!I69</f>
        <v>9.7880184331797313</v>
      </c>
      <c r="J69" s="2">
        <f>volum/cargoFC1!J69</f>
        <v>0</v>
      </c>
      <c r="K69">
        <f>volum/cargoFC1!K69</f>
        <v>20.481311029021157</v>
      </c>
      <c r="L69">
        <f>volum/cargoFC1!L69</f>
        <v>35.842294300787024</v>
      </c>
      <c r="M69" s="2">
        <f>battery_capacity/cargoFC1!M69</f>
        <v>8.7557603686635872</v>
      </c>
      <c r="N69" s="2">
        <f>volum/cargoFC1!N69</f>
        <v>1.1143695014662744</v>
      </c>
      <c r="O69" s="2">
        <f>volum/cargoFC1!O69</f>
        <v>51.203277572552892</v>
      </c>
      <c r="P69" s="2">
        <f>volum/cargoFC1!P69</f>
        <v>35.842294300787024</v>
      </c>
      <c r="Q69" s="2">
        <f>volum/cargoFC1!Q69</f>
        <v>196.51376146788988</v>
      </c>
      <c r="R69" s="2">
        <f>volum/cargoFC1!R69</f>
        <v>6.5504587155963296</v>
      </c>
      <c r="S69" s="2">
        <f>volum/cargoFC1!S69</f>
        <v>6.0215054425322148</v>
      </c>
      <c r="T69" s="2">
        <f>volum/cargoFC1!T69</f>
        <v>15.053763606330543</v>
      </c>
    </row>
    <row r="70" spans="1:20">
      <c r="A70" s="8">
        <v>6.8</v>
      </c>
      <c r="B70" s="2">
        <f>volum/cargoFC1!B70</f>
        <v>32.110091743119263</v>
      </c>
      <c r="C70" s="2">
        <f>volum/cargoFC1!C70</f>
        <v>21.788990825688089</v>
      </c>
      <c r="D70" s="2">
        <f>battery_capacity/cargoFC1!D70</f>
        <v>3.6931651376146784</v>
      </c>
      <c r="E70" s="2">
        <f>battery_capacity/cargoFC1!E70</f>
        <v>6.5504587155963243</v>
      </c>
      <c r="F70" s="2">
        <f>battery_capacity/cargoFC1!F70</f>
        <v>7.8577981651376136</v>
      </c>
      <c r="G70" s="2">
        <f>battery_capacity/cargoFC1!G70</f>
        <v>8.8905963302752351</v>
      </c>
      <c r="H70" s="2">
        <f>battery_capacity/cargoFC1!H70</f>
        <v>6.433486238532101</v>
      </c>
      <c r="I70" s="2">
        <f>battery_capacity/cargoFC1!I70</f>
        <v>9.7431192660550519</v>
      </c>
      <c r="J70" s="2">
        <f>volum/cargoFC1!J70</f>
        <v>0</v>
      </c>
      <c r="K70">
        <f>volum/cargoFC1!K70</f>
        <v>20.387360063349988</v>
      </c>
      <c r="L70">
        <f>volum/cargoFC1!L70</f>
        <v>35.677880110862482</v>
      </c>
      <c r="M70" s="2">
        <f>battery_capacity/cargoFC1!M70</f>
        <v>8.715596330275222</v>
      </c>
      <c r="N70" s="2">
        <f>volum/cargoFC1!N70</f>
        <v>1.1092577147623008</v>
      </c>
      <c r="O70" s="2">
        <f>volum/cargoFC1!O70</f>
        <v>50.968400158374969</v>
      </c>
      <c r="P70" s="2">
        <f>volum/cargoFC1!P70</f>
        <v>35.677880110862482</v>
      </c>
      <c r="Q70" s="2">
        <f>volum/cargoFC1!Q70</f>
        <v>195.61643835616437</v>
      </c>
      <c r="R70" s="2">
        <f>volum/cargoFC1!R70</f>
        <v>6.5205479452054789</v>
      </c>
      <c r="S70" s="2">
        <f>volum/cargoFC1!S70</f>
        <v>5.9938838586248915</v>
      </c>
      <c r="T70" s="2">
        <f>volum/cargoFC1!T70</f>
        <v>14.984709646562234</v>
      </c>
    </row>
    <row r="71" spans="1:20">
      <c r="A71" s="8">
        <v>6.9</v>
      </c>
      <c r="B71" s="2">
        <f>volum/cargoFC1!B71</f>
        <v>31.963470319634705</v>
      </c>
      <c r="C71" s="2">
        <f>volum/cargoFC1!C71</f>
        <v>21.689497716894998</v>
      </c>
      <c r="D71" s="2">
        <f>battery_capacity/cargoFC1!D71</f>
        <v>3.6763013698630136</v>
      </c>
      <c r="E71" s="2">
        <f>battery_capacity/cargoFC1!E71</f>
        <v>6.5205479452054744</v>
      </c>
      <c r="F71" s="2">
        <f>battery_capacity/cargoFC1!F71</f>
        <v>7.8219178082191778</v>
      </c>
      <c r="G71" s="2">
        <f>battery_capacity/cargoFC1!G71</f>
        <v>8.8500000000000068</v>
      </c>
      <c r="H71" s="2">
        <f>battery_capacity/cargoFC1!H71</f>
        <v>6.404109589041088</v>
      </c>
      <c r="I71" s="2">
        <f>battery_capacity/cargoFC1!I71</f>
        <v>9.6986301369863082</v>
      </c>
      <c r="J71" s="2">
        <f>volum/cargoFC1!J71</f>
        <v>0</v>
      </c>
      <c r="K71">
        <f>volum/cargoFC1!K71</f>
        <v>20.294267097343937</v>
      </c>
      <c r="L71">
        <f>volum/cargoFC1!L71</f>
        <v>35.514967420351887</v>
      </c>
      <c r="M71" s="2">
        <f>battery_capacity/cargoFC1!M71</f>
        <v>8.6757990867579853</v>
      </c>
      <c r="N71" s="2">
        <f>volum/cargoFC1!N71</f>
        <v>1.1041926110419251</v>
      </c>
      <c r="O71" s="2">
        <f>volum/cargoFC1!O71</f>
        <v>50.735667743359841</v>
      </c>
      <c r="P71" s="2">
        <f>volum/cargoFC1!P71</f>
        <v>35.514967420351887</v>
      </c>
      <c r="Q71" s="2">
        <f>volum/cargoFC1!Q71</f>
        <v>194.72727272727272</v>
      </c>
      <c r="R71" s="2">
        <f>volum/cargoFC1!R71</f>
        <v>6.4909090909090903</v>
      </c>
      <c r="S71" s="2">
        <f>volum/cargoFC1!S71</f>
        <v>5.966514526619112</v>
      </c>
      <c r="T71" s="2">
        <f>volum/cargoFC1!T71</f>
        <v>14.916286316547785</v>
      </c>
    </row>
    <row r="72" spans="1:20">
      <c r="A72" s="8">
        <v>7</v>
      </c>
      <c r="B72" s="2">
        <f>volum/cargoFC1!B72</f>
        <v>31.818181818181817</v>
      </c>
      <c r="C72" s="2">
        <f>volum/cargoFC1!C72</f>
        <v>21.590909090909111</v>
      </c>
      <c r="D72" s="2">
        <f>battery_capacity/cargoFC1!D72</f>
        <v>3.6595909090909089</v>
      </c>
      <c r="E72" s="2">
        <f>battery_capacity/cargoFC1!E72</f>
        <v>6.490909090909085</v>
      </c>
      <c r="F72" s="2">
        <f>battery_capacity/cargoFC1!F72</f>
        <v>7.7863636363636362</v>
      </c>
      <c r="G72" s="2">
        <f>battery_capacity/cargoFC1!G72</f>
        <v>8.8097727272727333</v>
      </c>
      <c r="H72" s="2">
        <f>battery_capacity/cargoFC1!H72</f>
        <v>6.3749999999999911</v>
      </c>
      <c r="I72" s="2">
        <f>battery_capacity/cargoFC1!I72</f>
        <v>9.6545454545454614</v>
      </c>
      <c r="J72" s="2">
        <f>volum/cargoFC1!J72</f>
        <v>0</v>
      </c>
      <c r="K72">
        <f>volum/cargoFC1!K72</f>
        <v>20.202020431007853</v>
      </c>
      <c r="L72">
        <f>volum/cargoFC1!L72</f>
        <v>35.353535754263746</v>
      </c>
      <c r="M72" s="2">
        <f>battery_capacity/cargoFC1!M72</f>
        <v>8.6363636363636314</v>
      </c>
      <c r="N72" s="2">
        <f>volum/cargoFC1!N72</f>
        <v>1.0991735537190073</v>
      </c>
      <c r="O72" s="2">
        <f>volum/cargoFC1!O72</f>
        <v>50.505051077519632</v>
      </c>
      <c r="P72" s="2">
        <f>volum/cargoFC1!P72</f>
        <v>35.353535754263746</v>
      </c>
      <c r="Q72" s="2">
        <f>volum/cargoFC1!Q72</f>
        <v>193.84615384615384</v>
      </c>
      <c r="R72" s="2">
        <f>volum/cargoFC1!R72</f>
        <v>6.4615384615384608</v>
      </c>
      <c r="S72" s="2">
        <f>volum/cargoFC1!S72</f>
        <v>5.9393940067163031</v>
      </c>
      <c r="T72" s="2">
        <f>volum/cargoFC1!T72</f>
        <v>14.848485016790764</v>
      </c>
    </row>
    <row r="73" spans="1:20">
      <c r="A73" s="8">
        <v>7.1</v>
      </c>
      <c r="B73" s="2">
        <f>volum/cargoFC1!B73</f>
        <v>31.674208144796378</v>
      </c>
      <c r="C73" s="2">
        <f>volum/cargoFC1!C73</f>
        <v>21.493212669683274</v>
      </c>
      <c r="D73" s="2">
        <f>battery_capacity/cargoFC1!D73</f>
        <v>3.6430316742081446</v>
      </c>
      <c r="E73" s="2">
        <f>battery_capacity/cargoFC1!E73</f>
        <v>6.4615384615384555</v>
      </c>
      <c r="F73" s="2">
        <f>battery_capacity/cargoFC1!F73</f>
        <v>7.7511312217194561</v>
      </c>
      <c r="G73" s="2">
        <f>battery_capacity/cargoFC1!G73</f>
        <v>8.7699095022624487</v>
      </c>
      <c r="H73" s="2">
        <f>battery_capacity/cargoFC1!H73</f>
        <v>6.346153846153836</v>
      </c>
      <c r="I73" s="2">
        <f>battery_capacity/cargoFC1!I73</f>
        <v>9.6108597285067923</v>
      </c>
      <c r="J73" s="2">
        <f>volum/cargoFC1!J73</f>
        <v>0</v>
      </c>
      <c r="K73">
        <f>volum/cargoFC1!K73</f>
        <v>20.110608576111215</v>
      </c>
      <c r="L73">
        <f>volum/cargoFC1!L73</f>
        <v>35.193565008194625</v>
      </c>
      <c r="M73" s="2">
        <f>battery_capacity/cargoFC1!M73</f>
        <v>8.5972850678732957</v>
      </c>
      <c r="N73" s="2">
        <f>volum/cargoFC1!N73</f>
        <v>1.0941999177293285</v>
      </c>
      <c r="O73" s="2">
        <f>volum/cargoFC1!O73</f>
        <v>50.276521440278032</v>
      </c>
      <c r="P73" s="2">
        <f>volum/cargoFC1!P73</f>
        <v>35.193565008194625</v>
      </c>
      <c r="Q73" s="2">
        <f>volum/cargoFC1!Q73</f>
        <v>192.972972972973</v>
      </c>
      <c r="R73" s="2">
        <f>volum/cargoFC1!R73</f>
        <v>6.4324324324324333</v>
      </c>
      <c r="S73" s="2">
        <f>volum/cargoFC1!S73</f>
        <v>5.9125189213766918</v>
      </c>
      <c r="T73" s="2">
        <f>volum/cargoFC1!T73</f>
        <v>14.781297303441736</v>
      </c>
    </row>
    <row r="74" spans="1:20">
      <c r="A74" s="8">
        <v>7.2</v>
      </c>
      <c r="B74" s="2">
        <f>volum/cargoFC1!B74</f>
        <v>31.531531531531531</v>
      </c>
      <c r="C74" s="2">
        <f>volum/cargoFC1!C74</f>
        <v>21.396396396396415</v>
      </c>
      <c r="D74" s="2">
        <f>battery_capacity/cargoFC1!D74</f>
        <v>3.6266216216216218</v>
      </c>
      <c r="E74" s="2">
        <f>battery_capacity/cargoFC1!E74</f>
        <v>6.4324324324324271</v>
      </c>
      <c r="F74" s="2">
        <f>battery_capacity/cargoFC1!F74</f>
        <v>7.7162162162162167</v>
      </c>
      <c r="G74" s="2">
        <f>battery_capacity/cargoFC1!G74</f>
        <v>8.7304054054054099</v>
      </c>
      <c r="H74" s="2">
        <f>battery_capacity/cargoFC1!H74</f>
        <v>6.3175675675675578</v>
      </c>
      <c r="I74" s="2">
        <f>battery_capacity/cargoFC1!I74</f>
        <v>9.5675675675675738</v>
      </c>
      <c r="J74" s="2">
        <f>volum/cargoFC1!J74</f>
        <v>0</v>
      </c>
      <c r="K74">
        <f>volum/cargoFC1!K74</f>
        <v>20.020020251418622</v>
      </c>
      <c r="L74">
        <f>volum/cargoFC1!L74</f>
        <v>35.035035439982593</v>
      </c>
      <c r="M74" s="2">
        <f>battery_capacity/cargoFC1!M74</f>
        <v>8.558558558558552</v>
      </c>
      <c r="N74" s="2">
        <f>volum/cargoFC1!N74</f>
        <v>1.0892710892710882</v>
      </c>
      <c r="O74" s="2">
        <f>volum/cargoFC1!O74</f>
        <v>50.050050628546558</v>
      </c>
      <c r="P74" s="2">
        <f>volum/cargoFC1!P74</f>
        <v>35.035035439982593</v>
      </c>
      <c r="Q74" s="2">
        <f>volum/cargoFC1!Q74</f>
        <v>192.10762331838566</v>
      </c>
      <c r="R74" s="2">
        <f>volum/cargoFC1!R74</f>
        <v>6.4035874439461891</v>
      </c>
      <c r="S74" s="2">
        <f>volum/cargoFC1!S74</f>
        <v>5.8858859539170698</v>
      </c>
      <c r="T74" s="2">
        <f>volum/cargoFC1!T74</f>
        <v>14.714714884792681</v>
      </c>
    </row>
    <row r="75" spans="1:20">
      <c r="A75" s="8">
        <v>7.3</v>
      </c>
      <c r="B75" s="2">
        <f>volum/cargoFC1!B75</f>
        <v>31.390134529147982</v>
      </c>
      <c r="C75" s="2">
        <f>volum/cargoFC1!C75</f>
        <v>21.300448430493294</v>
      </c>
      <c r="D75" s="2">
        <f>battery_capacity/cargoFC1!D75</f>
        <v>3.6103587443946186</v>
      </c>
      <c r="E75" s="2">
        <f>battery_capacity/cargoFC1!E75</f>
        <v>6.4035874439461828</v>
      </c>
      <c r="F75" s="2">
        <f>battery_capacity/cargoFC1!F75</f>
        <v>7.6816143497757849</v>
      </c>
      <c r="G75" s="2">
        <f>battery_capacity/cargoFC1!G75</f>
        <v>8.6912556053811691</v>
      </c>
      <c r="H75" s="2">
        <f>battery_capacity/cargoFC1!H75</f>
        <v>6.2892376681614248</v>
      </c>
      <c r="I75" s="2">
        <f>battery_capacity/cargoFC1!I75</f>
        <v>9.5246636771300484</v>
      </c>
      <c r="J75" s="2">
        <f>volum/cargoFC1!J75</f>
        <v>0</v>
      </c>
      <c r="K75">
        <f>volum/cargoFC1!K75</f>
        <v>19.930244378048684</v>
      </c>
      <c r="L75">
        <f>volum/cargoFC1!L75</f>
        <v>34.877927661585197</v>
      </c>
      <c r="M75" s="2">
        <f>battery_capacity/cargoFC1!M75</f>
        <v>8.5201793721973029</v>
      </c>
      <c r="N75" s="2">
        <f>volum/cargoFC1!N75</f>
        <v>1.0843864655523836</v>
      </c>
      <c r="O75" s="2">
        <f>volum/cargoFC1!O75</f>
        <v>49.82561094512171</v>
      </c>
      <c r="P75" s="2">
        <f>volum/cargoFC1!P75</f>
        <v>34.877927661585197</v>
      </c>
      <c r="Q75" s="2">
        <f>volum/cargoFC1!Q75</f>
        <v>191.25000000000003</v>
      </c>
      <c r="R75" s="2">
        <f>volum/cargoFC1!R75</f>
        <v>6.3750000000000009</v>
      </c>
      <c r="S75" s="2">
        <f>volum/cargoFC1!S75</f>
        <v>5.859491847146308</v>
      </c>
      <c r="T75" s="2">
        <f>volum/cargoFC1!T75</f>
        <v>14.648729617865776</v>
      </c>
    </row>
    <row r="76" spans="1:20">
      <c r="A76" s="8">
        <v>7.4</v>
      </c>
      <c r="B76" s="2">
        <f>volum/cargoFC1!B76</f>
        <v>31.250000000000004</v>
      </c>
      <c r="C76" s="2">
        <f>volum/cargoFC1!C76</f>
        <v>21.205357142857167</v>
      </c>
      <c r="D76" s="2">
        <f>battery_capacity/cargoFC1!D76</f>
        <v>3.5942410714285717</v>
      </c>
      <c r="E76" s="2">
        <f>battery_capacity/cargoFC1!E76</f>
        <v>6.3749999999999956</v>
      </c>
      <c r="F76" s="2">
        <f>battery_capacity/cargoFC1!F76</f>
        <v>7.6473214285714297</v>
      </c>
      <c r="G76" s="2">
        <f>battery_capacity/cargoFC1!G76</f>
        <v>8.6524553571428608</v>
      </c>
      <c r="H76" s="2">
        <f>battery_capacity/cargoFC1!H76</f>
        <v>6.2611607142857046</v>
      </c>
      <c r="I76" s="2">
        <f>battery_capacity/cargoFC1!I76</f>
        <v>9.4821428571428612</v>
      </c>
      <c r="J76" s="2">
        <f>volum/cargoFC1!J76</f>
        <v>0</v>
      </c>
      <c r="K76">
        <f>volum/cargoFC1!K76</f>
        <v>19.841270074957169</v>
      </c>
      <c r="L76">
        <f>volum/cargoFC1!L76</f>
        <v>34.722222631175043</v>
      </c>
      <c r="M76" s="2">
        <f>battery_capacity/cargoFC1!M76</f>
        <v>8.4821428571428505</v>
      </c>
      <c r="N76" s="2">
        <f>volum/cargoFC1!N76</f>
        <v>1.0795454545454535</v>
      </c>
      <c r="O76" s="2">
        <f>volum/cargoFC1!O76</f>
        <v>49.603175187392921</v>
      </c>
      <c r="P76" s="2">
        <f>volum/cargoFC1!P76</f>
        <v>34.722222631175043</v>
      </c>
      <c r="Q76" s="2">
        <f>volum/cargoFC1!Q76</f>
        <v>190.4</v>
      </c>
      <c r="R76" s="2">
        <f>volum/cargoFC1!R76</f>
        <v>6.3466666666666667</v>
      </c>
      <c r="S76" s="2">
        <f>volum/cargoFC1!S76</f>
        <v>5.833333402037403</v>
      </c>
      <c r="T76" s="2">
        <f>volum/cargoFC1!T76</f>
        <v>14.583333505093513</v>
      </c>
    </row>
    <row r="77" spans="1:20">
      <c r="A77" s="8">
        <v>7.5</v>
      </c>
      <c r="B77" s="2">
        <f>volum/cargoFC1!B77</f>
        <v>31.111111111111111</v>
      </c>
      <c r="C77" s="2">
        <f>volum/cargoFC1!C77</f>
        <v>21.111111111111136</v>
      </c>
      <c r="D77" s="2">
        <f>battery_capacity/cargoFC1!D77</f>
        <v>3.5782666666666669</v>
      </c>
      <c r="E77" s="2">
        <f>battery_capacity/cargoFC1!E77</f>
        <v>6.3466666666666622</v>
      </c>
      <c r="F77" s="2">
        <f>battery_capacity/cargoFC1!F77</f>
        <v>7.6133333333333342</v>
      </c>
      <c r="G77" s="2">
        <f>battery_capacity/cargoFC1!G77</f>
        <v>8.6140000000000043</v>
      </c>
      <c r="H77" s="2">
        <f>battery_capacity/cargoFC1!H77</f>
        <v>6.2333333333333227</v>
      </c>
      <c r="I77" s="2">
        <f>battery_capacity/cargoFC1!I77</f>
        <v>9.4400000000000031</v>
      </c>
      <c r="J77" s="2">
        <f>volum/cargoFC1!J77</f>
        <v>0</v>
      </c>
      <c r="K77">
        <f>volum/cargoFC1!K77</f>
        <v>19.753086654540613</v>
      </c>
      <c r="L77">
        <f>volum/cargoFC1!L77</f>
        <v>34.567901645446071</v>
      </c>
      <c r="M77" s="2">
        <f>battery_capacity/cargoFC1!M77</f>
        <v>8.4444444444444375</v>
      </c>
      <c r="N77" s="2">
        <f>volum/cargoFC1!N77</f>
        <v>1.0747474747474735</v>
      </c>
      <c r="O77" s="2">
        <f>volum/cargoFC1!O77</f>
        <v>49.382716636351532</v>
      </c>
      <c r="P77" s="2">
        <f>volum/cargoFC1!P77</f>
        <v>34.567901645446071</v>
      </c>
      <c r="Q77" s="2">
        <f>volum/cargoFC1!Q77</f>
        <v>189.55752212389376</v>
      </c>
      <c r="R77" s="2">
        <f>volum/cargoFC1!R77</f>
        <v>6.3185840707964589</v>
      </c>
      <c r="S77" s="2">
        <f>volum/cargoFC1!S77</f>
        <v>5.8074074764349355</v>
      </c>
      <c r="T77" s="2">
        <f>volum/cargoFC1!T77</f>
        <v>14.518518691087344</v>
      </c>
    </row>
    <row r="78" spans="1:20">
      <c r="A78" s="8">
        <v>7.6</v>
      </c>
      <c r="B78" s="2">
        <f>volum/cargoFC1!B78</f>
        <v>30.973451327433626</v>
      </c>
      <c r="C78" s="2">
        <f>volum/cargoFC1!C78</f>
        <v>21.01769911504427</v>
      </c>
      <c r="D78" s="2">
        <f>battery_capacity/cargoFC1!D78</f>
        <v>3.5624336283185842</v>
      </c>
      <c r="E78" s="2">
        <f>battery_capacity/cargoFC1!E78</f>
        <v>6.3185840707964553</v>
      </c>
      <c r="F78" s="2">
        <f>battery_capacity/cargoFC1!F78</f>
        <v>7.5796460176991154</v>
      </c>
      <c r="G78" s="2">
        <f>battery_capacity/cargoFC1!G78</f>
        <v>8.5758849557522154</v>
      </c>
      <c r="H78" s="2">
        <f>battery_capacity/cargoFC1!H78</f>
        <v>6.2057522123893705</v>
      </c>
      <c r="I78" s="2">
        <f>battery_capacity/cargoFC1!I78</f>
        <v>9.3982300884955787</v>
      </c>
      <c r="J78" s="2">
        <f>volum/cargoFC1!J78</f>
        <v>0</v>
      </c>
      <c r="K78">
        <f>volum/cargoFC1!K78</f>
        <v>19.665683618356692</v>
      </c>
      <c r="L78">
        <f>volum/cargoFC1!L78</f>
        <v>34.41494633212421</v>
      </c>
      <c r="M78" s="2">
        <f>battery_capacity/cargoFC1!M78</f>
        <v>8.4070796460176904</v>
      </c>
      <c r="N78" s="2">
        <f>volum/cargoFC1!N78</f>
        <v>1.0699919549477057</v>
      </c>
      <c r="O78" s="2">
        <f>volum/cargoFC1!O78</f>
        <v>49.164209045891724</v>
      </c>
      <c r="P78" s="2">
        <f>volum/cargoFC1!P78</f>
        <v>34.41494633212421</v>
      </c>
      <c r="Q78" s="2">
        <f>volum/cargoFC1!Q78</f>
        <v>188.72246696035239</v>
      </c>
      <c r="R78" s="2">
        <f>volum/cargoFC1!R78</f>
        <v>6.2907488986784132</v>
      </c>
      <c r="S78" s="2">
        <f>volum/cargoFC1!S78</f>
        <v>5.7817109837968621</v>
      </c>
      <c r="T78" s="2">
        <f>volum/cargoFC1!T78</f>
        <v>14.454277459492161</v>
      </c>
    </row>
    <row r="79" spans="1:20">
      <c r="A79" s="8">
        <v>7.7</v>
      </c>
      <c r="B79" s="2">
        <f>volum/cargoFC1!B79</f>
        <v>30.837004405286343</v>
      </c>
      <c r="C79" s="2">
        <f>volum/cargoFC1!C79</f>
        <v>20.925110132158611</v>
      </c>
      <c r="D79" s="2">
        <f>battery_capacity/cargoFC1!D79</f>
        <v>3.5467400881057274</v>
      </c>
      <c r="E79" s="2">
        <f>battery_capacity/cargoFC1!E79</f>
        <v>6.2907488986784097</v>
      </c>
      <c r="F79" s="2">
        <f>battery_capacity/cargoFC1!F79</f>
        <v>7.5462555066079302</v>
      </c>
      <c r="G79" s="2">
        <f>battery_capacity/cargoFC1!G79</f>
        <v>8.5381057268722493</v>
      </c>
      <c r="H79" s="2">
        <f>battery_capacity/cargoFC1!H79</f>
        <v>6.1784140969162902</v>
      </c>
      <c r="I79" s="2">
        <f>battery_capacity/cargoFC1!I79</f>
        <v>9.3568281938326017</v>
      </c>
      <c r="J79" s="2">
        <f>volum/cargoFC1!J79</f>
        <v>0</v>
      </c>
      <c r="K79">
        <f>volum/cargoFC1!K79</f>
        <v>19.579050652957637</v>
      </c>
      <c r="L79">
        <f>volum/cargoFC1!L79</f>
        <v>34.263338642675869</v>
      </c>
      <c r="M79" s="2">
        <f>battery_capacity/cargoFC1!M79</f>
        <v>8.3700440528634292</v>
      </c>
      <c r="N79" s="2">
        <f>volum/cargoFC1!N79</f>
        <v>1.0652783340007996</v>
      </c>
      <c r="O79" s="2">
        <f>volum/cargoFC1!O79</f>
        <v>48.947626632394098</v>
      </c>
      <c r="P79" s="2">
        <f>volum/cargoFC1!P79</f>
        <v>34.263338642675869</v>
      </c>
      <c r="Q79" s="2">
        <f>volum/cargoFC1!Q79</f>
        <v>187.89473684210523</v>
      </c>
      <c r="R79" s="2">
        <f>volum/cargoFC1!R79</f>
        <v>6.2631578947368407</v>
      </c>
      <c r="S79" s="2">
        <f>volum/cargoFC1!S79</f>
        <v>5.7562408919695409</v>
      </c>
      <c r="T79" s="2">
        <f>volum/cargoFC1!T79</f>
        <v>14.390602229923857</v>
      </c>
    </row>
    <row r="80" spans="1:20">
      <c r="A80" s="8">
        <v>7.8</v>
      </c>
      <c r="B80" s="2">
        <f>volum/cargoFC1!B80</f>
        <v>30.701754385964911</v>
      </c>
      <c r="C80" s="2">
        <f>volum/cargoFC1!C80</f>
        <v>20.833333333333357</v>
      </c>
      <c r="D80" s="2">
        <f>battery_capacity/cargoFC1!D80</f>
        <v>3.531184210526316</v>
      </c>
      <c r="E80" s="2">
        <f>battery_capacity/cargoFC1!E80</f>
        <v>6.2631578947368372</v>
      </c>
      <c r="F80" s="2">
        <f>battery_capacity/cargoFC1!F80</f>
        <v>7.5131578947368425</v>
      </c>
      <c r="G80" s="2">
        <f>battery_capacity/cargoFC1!G80</f>
        <v>8.500657894736845</v>
      </c>
      <c r="H80" s="2">
        <f>battery_capacity/cargoFC1!H80</f>
        <v>6.1513157894736743</v>
      </c>
      <c r="I80" s="2">
        <f>battery_capacity/cargoFC1!I80</f>
        <v>9.3157894736842124</v>
      </c>
      <c r="J80" s="2">
        <f>volum/cargoFC1!J80</f>
        <v>0</v>
      </c>
      <c r="K80">
        <f>volum/cargoFC1!K80</f>
        <v>19.493177625833376</v>
      </c>
      <c r="L80">
        <f>volum/cargoFC1!L80</f>
        <v>34.113060845208402</v>
      </c>
      <c r="M80" s="2">
        <f>battery_capacity/cargoFC1!M80</f>
        <v>8.333333333333325</v>
      </c>
      <c r="N80" s="2">
        <f>volum/cargoFC1!N80</f>
        <v>1.0606060606060592</v>
      </c>
      <c r="O80" s="2">
        <f>volum/cargoFC1!O80</f>
        <v>48.732944064583435</v>
      </c>
      <c r="P80" s="2">
        <f>volum/cargoFC1!P80</f>
        <v>34.113060845208402</v>
      </c>
      <c r="Q80" s="2">
        <f>volum/cargoFC1!Q80</f>
        <v>187.07423580786025</v>
      </c>
      <c r="R80" s="2">
        <f>volum/cargoFC1!R80</f>
        <v>6.2358078602620077</v>
      </c>
      <c r="S80" s="2">
        <f>volum/cargoFC1!S80</f>
        <v>5.7309942219950072</v>
      </c>
      <c r="T80" s="2">
        <f>volum/cargoFC1!T80</f>
        <v>14.327485554987524</v>
      </c>
    </row>
    <row r="81" spans="1:20">
      <c r="A81" s="8">
        <v>7.9</v>
      </c>
      <c r="B81" s="2">
        <f>volum/cargoFC1!B81</f>
        <v>30.567685589519652</v>
      </c>
      <c r="C81" s="2">
        <f>volum/cargoFC1!C81</f>
        <v>20.742358078602646</v>
      </c>
      <c r="D81" s="2">
        <f>battery_capacity/cargoFC1!D81</f>
        <v>3.5157641921397382</v>
      </c>
      <c r="E81" s="2">
        <f>battery_capacity/cargoFC1!E81</f>
        <v>6.2358078602620051</v>
      </c>
      <c r="F81" s="2">
        <f>battery_capacity/cargoFC1!F81</f>
        <v>7.4803493449781664</v>
      </c>
      <c r="G81" s="2">
        <f>battery_capacity/cargoFC1!G81</f>
        <v>8.4635371179039325</v>
      </c>
      <c r="H81" s="2">
        <f>battery_capacity/cargoFC1!H81</f>
        <v>6.1244541484716057</v>
      </c>
      <c r="I81" s="2">
        <f>battery_capacity/cargoFC1!I81</f>
        <v>9.2751091703056794</v>
      </c>
      <c r="J81" s="2">
        <f>volum/cargoFC1!J81</f>
        <v>0</v>
      </c>
      <c r="K81">
        <f>volum/cargoFC1!K81</f>
        <v>19.408054581460874</v>
      </c>
      <c r="L81">
        <f>volum/cargoFC1!L81</f>
        <v>33.96409551755653</v>
      </c>
      <c r="M81" s="2">
        <f>battery_capacity/cargoFC1!M81</f>
        <v>8.2969432314410394</v>
      </c>
      <c r="N81" s="2">
        <f>volum/cargoFC1!N81</f>
        <v>1.0559745930924958</v>
      </c>
      <c r="O81" s="2">
        <f>volum/cargoFC1!O81</f>
        <v>48.520136453652185</v>
      </c>
      <c r="P81" s="2">
        <f>volum/cargoFC1!P81</f>
        <v>33.96409551755653</v>
      </c>
      <c r="Q81" s="2">
        <f>volum/cargoFC1!Q81</f>
        <v>186.26086956521735</v>
      </c>
      <c r="R81" s="2">
        <f>volum/cargoFC1!R81</f>
        <v>6.208695652173911</v>
      </c>
      <c r="S81" s="2">
        <f>volum/cargoFC1!S81</f>
        <v>5.7059680469494927</v>
      </c>
      <c r="T81" s="2">
        <f>volum/cargoFC1!T81</f>
        <v>14.264920117373736</v>
      </c>
    </row>
    <row r="82" spans="1:20">
      <c r="A82" s="8">
        <v>8</v>
      </c>
      <c r="B82" s="2">
        <f>volum/cargoFC1!B82</f>
        <v>30.434782608695652</v>
      </c>
      <c r="C82" s="2">
        <f>volum/cargoFC1!C82</f>
        <v>20.652173913043502</v>
      </c>
      <c r="D82" s="2">
        <f>battery_capacity/cargoFC1!D82</f>
        <v>3.5004782608695653</v>
      </c>
      <c r="E82" s="2">
        <f>battery_capacity/cargoFC1!E82</f>
        <v>6.2086956521739092</v>
      </c>
      <c r="F82" s="2">
        <f>battery_capacity/cargoFC1!F82</f>
        <v>7.447826086956522</v>
      </c>
      <c r="G82" s="2">
        <f>battery_capacity/cargoFC1!G82</f>
        <v>8.4267391304347861</v>
      </c>
      <c r="H82" s="2">
        <f>battery_capacity/cargoFC1!H82</f>
        <v>6.0978260869565108</v>
      </c>
      <c r="I82" s="2">
        <f>battery_capacity/cargoFC1!I82</f>
        <v>9.2347826086956548</v>
      </c>
      <c r="J82" s="2">
        <f>volum/cargoFC1!J82</f>
        <v>0</v>
      </c>
      <c r="K82">
        <f>volum/cargoFC1!K82</f>
        <v>19.323671737456664</v>
      </c>
      <c r="L82">
        <f>volum/cargoFC1!L82</f>
        <v>33.816425540549162</v>
      </c>
      <c r="M82" s="2">
        <f>battery_capacity/cargoFC1!M82</f>
        <v>8.2608695652173818</v>
      </c>
      <c r="N82" s="2">
        <f>volum/cargoFC1!N82</f>
        <v>1.0513833992094848</v>
      </c>
      <c r="O82" s="2">
        <f>volum/cargoFC1!O82</f>
        <v>48.309179343641659</v>
      </c>
      <c r="P82" s="2">
        <f>volum/cargoFC1!P82</f>
        <v>33.816425540549162</v>
      </c>
      <c r="Q82" s="2">
        <f>volum/cargoFC1!Q82</f>
        <v>185.45454545454541</v>
      </c>
      <c r="R82" s="2">
        <f>volum/cargoFC1!R82</f>
        <v>6.1818181818181799</v>
      </c>
      <c r="S82" s="2">
        <f>volum/cargoFC1!S82</f>
        <v>5.681159490812254</v>
      </c>
      <c r="T82" s="2">
        <f>volum/cargoFC1!T82</f>
        <v>14.202898727030641</v>
      </c>
    </row>
    <row r="83" spans="1:20">
      <c r="A83" s="8">
        <v>8.1</v>
      </c>
      <c r="B83" s="2">
        <f>volum/cargoFC1!B83</f>
        <v>30.303030303030301</v>
      </c>
      <c r="C83" s="2">
        <f>volum/cargoFC1!C83</f>
        <v>20.562770562770584</v>
      </c>
      <c r="D83" s="2">
        <f>battery_capacity/cargoFC1!D83</f>
        <v>3.4853246753246752</v>
      </c>
      <c r="E83" s="2">
        <f>battery_capacity/cargoFC1!E83</f>
        <v>6.1818181818181772</v>
      </c>
      <c r="F83" s="2">
        <f>battery_capacity/cargoFC1!F83</f>
        <v>7.4155844155844148</v>
      </c>
      <c r="G83" s="2">
        <f>battery_capacity/cargoFC1!G83</f>
        <v>8.3902597402597419</v>
      </c>
      <c r="H83" s="2">
        <f>battery_capacity/cargoFC1!H83</f>
        <v>6.0714285714285605</v>
      </c>
      <c r="I83" s="2">
        <f>battery_capacity/cargoFC1!I83</f>
        <v>9.1948051948051965</v>
      </c>
      <c r="J83" s="2">
        <f>volum/cargoFC1!J83</f>
        <v>0</v>
      </c>
      <c r="K83">
        <f>volum/cargoFC1!K83</f>
        <v>19.240019480829179</v>
      </c>
      <c r="L83">
        <f>volum/cargoFC1!L83</f>
        <v>33.670034091451058</v>
      </c>
      <c r="M83" s="2">
        <f>battery_capacity/cargoFC1!M83</f>
        <v>8.2251082251082153</v>
      </c>
      <c r="N83" s="2">
        <f>volum/cargoFC1!N83</f>
        <v>1.0468319559228636</v>
      </c>
      <c r="O83" s="2">
        <f>volum/cargoFC1!O83</f>
        <v>48.100048702072947</v>
      </c>
      <c r="P83" s="2">
        <f>volum/cargoFC1!P83</f>
        <v>33.670034091451058</v>
      </c>
      <c r="Q83" s="2">
        <f>volum/cargoFC1!Q83</f>
        <v>184.65517241379305</v>
      </c>
      <c r="R83" s="2">
        <f>volum/cargoFC1!R83</f>
        <v>6.1551724137931014</v>
      </c>
      <c r="S83" s="2">
        <f>volum/cargoFC1!S83</f>
        <v>5.6565657273637742</v>
      </c>
      <c r="T83" s="2">
        <f>volum/cargoFC1!T83</f>
        <v>14.14141431840944</v>
      </c>
    </row>
    <row r="84" spans="1:20">
      <c r="A84" s="8">
        <v>8.1999999999999993</v>
      </c>
      <c r="B84" s="2">
        <f>volum/cargoFC1!B84</f>
        <v>30.172413793103448</v>
      </c>
      <c r="C84" s="2">
        <f>volum/cargoFC1!C84</f>
        <v>20.474137931034509</v>
      </c>
      <c r="D84" s="2">
        <f>battery_capacity/cargoFC1!D84</f>
        <v>3.4703017241379315</v>
      </c>
      <c r="E84" s="2">
        <f>battery_capacity/cargoFC1!E84</f>
        <v>6.1551724137930997</v>
      </c>
      <c r="F84" s="2">
        <f>battery_capacity/cargoFC1!F84</f>
        <v>7.3836206896551726</v>
      </c>
      <c r="G84" s="2">
        <f>battery_capacity/cargoFC1!G84</f>
        <v>8.3540948275862092</v>
      </c>
      <c r="H84" s="2">
        <f>battery_capacity/cargoFC1!H84</f>
        <v>6.0452586206896441</v>
      </c>
      <c r="I84" s="2">
        <f>battery_capacity/cargoFC1!I84</f>
        <v>9.1551724137931068</v>
      </c>
      <c r="J84" s="2">
        <f>volum/cargoFC1!J84</f>
        <v>0</v>
      </c>
      <c r="K84">
        <f>volum/cargoFC1!K84</f>
        <v>19.157088364328065</v>
      </c>
      <c r="L84">
        <f>volum/cargoFC1!L84</f>
        <v>33.52490463757411</v>
      </c>
      <c r="M84" s="2">
        <f>battery_capacity/cargoFC1!M84</f>
        <v>8.1896551724137847</v>
      </c>
      <c r="N84" s="2">
        <f>volum/cargoFC1!N84</f>
        <v>1.0423197492162994</v>
      </c>
      <c r="O84" s="2">
        <f>volum/cargoFC1!O84</f>
        <v>47.892720910820159</v>
      </c>
      <c r="P84" s="2">
        <f>volum/cargoFC1!P84</f>
        <v>33.52490463757411</v>
      </c>
      <c r="Q84" s="2">
        <f>volum/cargoFC1!Q84</f>
        <v>183.86266094420597</v>
      </c>
      <c r="R84" s="2">
        <f>volum/cargoFC1!R84</f>
        <v>6.1287553648068656</v>
      </c>
      <c r="S84" s="2">
        <f>volum/cargoFC1!S84</f>
        <v>5.6321839791124466</v>
      </c>
      <c r="T84" s="2">
        <f>volum/cargoFC1!T84</f>
        <v>14.080459947781122</v>
      </c>
    </row>
    <row r="85" spans="1:20">
      <c r="A85" s="8">
        <v>8.3000000000000007</v>
      </c>
      <c r="B85" s="2">
        <f>volum/cargoFC1!B85</f>
        <v>30.04291845493562</v>
      </c>
      <c r="C85" s="2">
        <f>volum/cargoFC1!C85</f>
        <v>20.386266094420627</v>
      </c>
      <c r="D85" s="2">
        <f>battery_capacity/cargoFC1!D85</f>
        <v>3.4554077253218884</v>
      </c>
      <c r="E85" s="2">
        <f>battery_capacity/cargoFC1!E85</f>
        <v>6.1287553648068629</v>
      </c>
      <c r="F85" s="2">
        <f>battery_capacity/cargoFC1!F85</f>
        <v>7.3519313304721035</v>
      </c>
      <c r="G85" s="2">
        <f>battery_capacity/cargoFC1!G85</f>
        <v>8.3182403433476413</v>
      </c>
      <c r="H85" s="2">
        <f>battery_capacity/cargoFC1!H85</f>
        <v>6.0193133047210186</v>
      </c>
      <c r="I85" s="2">
        <f>battery_capacity/cargoFC1!I85</f>
        <v>9.1158798283261824</v>
      </c>
      <c r="J85" s="2">
        <f>volum/cargoFC1!J85</f>
        <v>0</v>
      </c>
      <c r="K85">
        <f>volum/cargoFC1!K85</f>
        <v>19.07486910288754</v>
      </c>
      <c r="L85">
        <f>volum/cargoFC1!L85</f>
        <v>33.381020930053197</v>
      </c>
      <c r="M85" s="2">
        <f>battery_capacity/cargoFC1!M85</f>
        <v>8.1545064377682301</v>
      </c>
      <c r="N85" s="2">
        <f>volum/cargoFC1!N85</f>
        <v>1.0378462738977745</v>
      </c>
      <c r="O85" s="2">
        <f>volum/cargoFC1!O85</f>
        <v>47.687172757218853</v>
      </c>
      <c r="P85" s="2">
        <f>volum/cargoFC1!P85</f>
        <v>33.381020930053197</v>
      </c>
      <c r="Q85" s="2">
        <f>volum/cargoFC1!Q85</f>
        <v>183.07692307692304</v>
      </c>
      <c r="R85" s="2">
        <f>volum/cargoFC1!R85</f>
        <v>6.1025641025641013</v>
      </c>
      <c r="S85" s="2">
        <f>volum/cargoFC1!S85</f>
        <v>5.6080115162489319</v>
      </c>
      <c r="T85" s="2">
        <f>volum/cargoFC1!T85</f>
        <v>14.020028790622334</v>
      </c>
    </row>
    <row r="86" spans="1:20">
      <c r="A86" s="8">
        <v>8.4</v>
      </c>
      <c r="B86" s="2">
        <f>volum/cargoFC1!B86</f>
        <v>29.914529914529915</v>
      </c>
      <c r="C86" s="2">
        <f>volum/cargoFC1!C86</f>
        <v>20.299145299145327</v>
      </c>
      <c r="D86" s="2">
        <f>battery_capacity/cargoFC1!D86</f>
        <v>3.440641025641026</v>
      </c>
      <c r="E86" s="2">
        <f>battery_capacity/cargoFC1!E86</f>
        <v>6.1025641025640995</v>
      </c>
      <c r="F86" s="2">
        <f>battery_capacity/cargoFC1!F86</f>
        <v>7.320512820512822</v>
      </c>
      <c r="G86" s="2">
        <f>battery_capacity/cargoFC1!G86</f>
        <v>8.2826923076923098</v>
      </c>
      <c r="H86" s="2">
        <f>battery_capacity/cargoFC1!H86</f>
        <v>5.993589743589733</v>
      </c>
      <c r="I86" s="2">
        <f>battery_capacity/cargoFC1!I86</f>
        <v>9.0769230769230784</v>
      </c>
      <c r="J86" s="2">
        <f>volum/cargoFC1!J86</f>
        <v>0</v>
      </c>
      <c r="K86">
        <f>volum/cargoFC1!K86</f>
        <v>18.993352570160884</v>
      </c>
      <c r="L86">
        <f>volum/cargoFC1!L86</f>
        <v>33.238366997781547</v>
      </c>
      <c r="M86" s="2">
        <f>battery_capacity/cargoFC1!M86</f>
        <v>8.1196581196581104</v>
      </c>
      <c r="N86" s="2">
        <f>volum/cargoFC1!N86</f>
        <v>1.033411033411032</v>
      </c>
      <c r="O86" s="2">
        <f>volum/cargoFC1!O86</f>
        <v>47.483381425402207</v>
      </c>
      <c r="P86" s="2">
        <f>volum/cargoFC1!P86</f>
        <v>33.238366997781547</v>
      </c>
      <c r="Q86" s="2">
        <f>volum/cargoFC1!Q86</f>
        <v>182.2978723404255</v>
      </c>
      <c r="R86" s="2">
        <f>volum/cargoFC1!R86</f>
        <v>6.0765957446808496</v>
      </c>
      <c r="S86" s="2">
        <f>volum/cargoFC1!S86</f>
        <v>5.5840456556272944</v>
      </c>
      <c r="T86" s="2">
        <f>volum/cargoFC1!T86</f>
        <v>13.96011413906824</v>
      </c>
    </row>
    <row r="87" spans="1:20">
      <c r="A87" s="8">
        <v>8.5</v>
      </c>
      <c r="B87" s="2">
        <f>volum/cargoFC1!B87</f>
        <v>29.787234042553191</v>
      </c>
      <c r="C87" s="2">
        <f>volum/cargoFC1!C87</f>
        <v>20.212765957446837</v>
      </c>
      <c r="D87" s="2">
        <f>battery_capacity/cargoFC1!D87</f>
        <v>3.4260000000000002</v>
      </c>
      <c r="E87" s="2">
        <f>battery_capacity/cargoFC1!E87</f>
        <v>6.0765957446808478</v>
      </c>
      <c r="F87" s="2">
        <f>battery_capacity/cargoFC1!F87</f>
        <v>7.2893617021276604</v>
      </c>
      <c r="G87" s="2">
        <f>battery_capacity/cargoFC1!G87</f>
        <v>8.2474468085106398</v>
      </c>
      <c r="H87" s="2">
        <f>battery_capacity/cargoFC1!H87</f>
        <v>5.9680851063829676</v>
      </c>
      <c r="I87" s="2">
        <f>battery_capacity/cargoFC1!I87</f>
        <v>9.0382978723404275</v>
      </c>
      <c r="J87" s="2">
        <f>volum/cargoFC1!J87</f>
        <v>0</v>
      </c>
      <c r="K87">
        <f>volum/cargoFC1!K87</f>
        <v>18.912529795143449</v>
      </c>
      <c r="L87">
        <f>volum/cargoFC1!L87</f>
        <v>33.096927141501034</v>
      </c>
      <c r="M87" s="2">
        <f>battery_capacity/cargoFC1!M87</f>
        <v>8.0851063829787133</v>
      </c>
      <c r="N87" s="2">
        <f>volum/cargoFC1!N87</f>
        <v>1.0290135396518361</v>
      </c>
      <c r="O87" s="2">
        <f>volum/cargoFC1!O87</f>
        <v>47.281324487858626</v>
      </c>
      <c r="P87" s="2">
        <f>volum/cargoFC1!P87</f>
        <v>33.096927141501034</v>
      </c>
      <c r="Q87" s="2">
        <f>volum/cargoFC1!Q87</f>
        <v>181.52542372881351</v>
      </c>
      <c r="R87" s="2">
        <f>volum/cargoFC1!R87</f>
        <v>6.0508474576271176</v>
      </c>
      <c r="S87" s="2">
        <f>volum/cargoFC1!S87</f>
        <v>5.5602837597721697</v>
      </c>
      <c r="T87" s="2">
        <f>volum/cargoFC1!T87</f>
        <v>13.900709399430429</v>
      </c>
    </row>
    <row r="88" spans="1:20">
      <c r="A88" s="8">
        <v>8.6</v>
      </c>
      <c r="B88" s="2">
        <f>volum/cargoFC1!B88</f>
        <v>29.66101694915254</v>
      </c>
      <c r="C88" s="2">
        <f>volum/cargoFC1!C88</f>
        <v>20.127118644067824</v>
      </c>
      <c r="D88" s="2">
        <f>battery_capacity/cargoFC1!D88</f>
        <v>3.4114830508474578</v>
      </c>
      <c r="E88" s="2">
        <f>battery_capacity/cargoFC1!E88</f>
        <v>6.050847457627115</v>
      </c>
      <c r="F88" s="2">
        <f>battery_capacity/cargoFC1!F88</f>
        <v>7.2584745762711869</v>
      </c>
      <c r="G88" s="2">
        <f>battery_capacity/cargoFC1!G88</f>
        <v>8.2125000000000021</v>
      </c>
      <c r="H88" s="2">
        <f>battery_capacity/cargoFC1!H88</f>
        <v>5.9427966101694807</v>
      </c>
      <c r="I88" s="2">
        <f>battery_capacity/cargoFC1!I88</f>
        <v>9.0000000000000018</v>
      </c>
      <c r="J88" s="2">
        <f>volum/cargoFC1!J88</f>
        <v>0</v>
      </c>
      <c r="K88">
        <f>volum/cargoFC1!K88</f>
        <v>18.832391958881519</v>
      </c>
      <c r="L88">
        <f>volum/cargoFC1!L88</f>
        <v>32.95668592804266</v>
      </c>
      <c r="M88" s="2">
        <f>battery_capacity/cargoFC1!M88</f>
        <v>8.050847457627107</v>
      </c>
      <c r="N88" s="2">
        <f>volum/cargoFC1!N88</f>
        <v>1.0246533127889044</v>
      </c>
      <c r="O88" s="2">
        <f>volum/cargoFC1!O88</f>
        <v>47.080979897203804</v>
      </c>
      <c r="P88" s="2">
        <f>volum/cargoFC1!P88</f>
        <v>32.95668592804266</v>
      </c>
      <c r="Q88" s="2">
        <f>volum/cargoFC1!Q88</f>
        <v>180.75949367088609</v>
      </c>
      <c r="R88" s="2">
        <f>volum/cargoFC1!R88</f>
        <v>6.0253164556962027</v>
      </c>
      <c r="S88" s="2">
        <f>volum/cargoFC1!S88</f>
        <v>5.536723235911162</v>
      </c>
      <c r="T88" s="2">
        <f>volum/cargoFC1!T88</f>
        <v>13.84180808977791</v>
      </c>
    </row>
    <row r="89" spans="1:20">
      <c r="A89" s="8">
        <v>8.6999999999999993</v>
      </c>
      <c r="B89" s="2">
        <f>volum/cargoFC1!B89</f>
        <v>29.535864978902953</v>
      </c>
      <c r="C89" s="2">
        <f>volum/cargoFC1!C89</f>
        <v>20.042194092827035</v>
      </c>
      <c r="D89" s="2">
        <f>battery_capacity/cargoFC1!D89</f>
        <v>3.3970886075949371</v>
      </c>
      <c r="E89" s="2">
        <f>battery_capacity/cargoFC1!E89</f>
        <v>6.0253164556962</v>
      </c>
      <c r="F89" s="2">
        <f>battery_capacity/cargoFC1!F89</f>
        <v>7.227848101265824</v>
      </c>
      <c r="G89" s="2">
        <f>battery_capacity/cargoFC1!G89</f>
        <v>8.1778481012658268</v>
      </c>
      <c r="H89" s="2">
        <f>battery_capacity/cargoFC1!H89</f>
        <v>5.9177215189873316</v>
      </c>
      <c r="I89" s="2">
        <f>battery_capacity/cargoFC1!I89</f>
        <v>8.9620253164556996</v>
      </c>
      <c r="J89" s="2">
        <f>volum/cargoFC1!J89</f>
        <v>0</v>
      </c>
      <c r="K89">
        <f>volum/cargoFC1!K89</f>
        <v>18.752930391264446</v>
      </c>
      <c r="L89">
        <f>volum/cargoFC1!L89</f>
        <v>32.817628184712781</v>
      </c>
      <c r="M89" s="2">
        <f>battery_capacity/cargoFC1!M89</f>
        <v>8.0168776371307917</v>
      </c>
      <c r="N89" s="2">
        <f>volum/cargoFC1!N89</f>
        <v>1.0203298810893733</v>
      </c>
      <c r="O89" s="2">
        <f>volum/cargoFC1!O89</f>
        <v>46.882325978161113</v>
      </c>
      <c r="P89" s="2">
        <f>volum/cargoFC1!P89</f>
        <v>32.817628184712781</v>
      </c>
      <c r="Q89" s="2">
        <f>volum/cargoFC1!Q89</f>
        <v>180</v>
      </c>
      <c r="R89" s="2">
        <f>volum/cargoFC1!R89</f>
        <v>6</v>
      </c>
      <c r="S89" s="2">
        <f>volum/cargoFC1!S89</f>
        <v>5.5133615350317422</v>
      </c>
      <c r="T89" s="2">
        <f>volum/cargoFC1!T89</f>
        <v>13.783403837579359</v>
      </c>
    </row>
    <row r="90" spans="1:20">
      <c r="A90" s="8">
        <v>8.8000000000000007</v>
      </c>
      <c r="B90" s="2">
        <f>volum/cargoFC1!B90</f>
        <v>29.411764705882351</v>
      </c>
      <c r="C90" s="2">
        <f>volum/cargoFC1!C90</f>
        <v>19.957983193277343</v>
      </c>
      <c r="D90" s="2">
        <f>battery_capacity/cargoFC1!D90</f>
        <v>3.3828151260504207</v>
      </c>
      <c r="E90" s="2">
        <f>battery_capacity/cargoFC1!E90</f>
        <v>5.9999999999999973</v>
      </c>
      <c r="F90" s="2">
        <f>battery_capacity/cargoFC1!F90</f>
        <v>7.1974789915966397</v>
      </c>
      <c r="G90" s="2">
        <f>battery_capacity/cargoFC1!G90</f>
        <v>8.1434873949579867</v>
      </c>
      <c r="H90" s="2">
        <f>battery_capacity/cargoFC1!H90</f>
        <v>5.8928571428571335</v>
      </c>
      <c r="I90" s="2">
        <f>battery_capacity/cargoFC1!I90</f>
        <v>8.9243697478991635</v>
      </c>
      <c r="J90" s="2">
        <f>volum/cargoFC1!J90</f>
        <v>0</v>
      </c>
      <c r="K90">
        <f>volum/cargoFC1!K90</f>
        <v>18.674136567897751</v>
      </c>
      <c r="L90">
        <f>volum/cargoFC1!L90</f>
        <v>32.679738993821061</v>
      </c>
      <c r="M90" s="2">
        <f>battery_capacity/cargoFC1!M90</f>
        <v>7.9831932773109147</v>
      </c>
      <c r="N90" s="2">
        <f>volum/cargoFC1!N90</f>
        <v>1.0160427807486616</v>
      </c>
      <c r="O90" s="2">
        <f>volum/cargoFC1!O90</f>
        <v>46.685341419744375</v>
      </c>
      <c r="P90" s="2">
        <f>volum/cargoFC1!P90</f>
        <v>32.679738993821061</v>
      </c>
      <c r="Q90" s="2">
        <f>volum/cargoFC1!Q90</f>
        <v>179.24686192468621</v>
      </c>
      <c r="R90" s="2">
        <f>volum/cargoFC1!R90</f>
        <v>5.9748953974895409</v>
      </c>
      <c r="S90" s="2">
        <f>volum/cargoFC1!S90</f>
        <v>5.4901961509619328</v>
      </c>
      <c r="T90" s="2">
        <f>volum/cargoFC1!T90</f>
        <v>13.725490377404837</v>
      </c>
    </row>
    <row r="91" spans="1:20">
      <c r="A91" s="8">
        <v>8.9</v>
      </c>
      <c r="B91" s="2">
        <f>volum/cargoFC1!B91</f>
        <v>29.288702928870293</v>
      </c>
      <c r="C91" s="2">
        <f>volum/cargoFC1!C91</f>
        <v>19.874476987447732</v>
      </c>
      <c r="D91" s="2">
        <f>battery_capacity/cargoFC1!D91</f>
        <v>3.3686610878661098</v>
      </c>
      <c r="E91" s="2">
        <f>battery_capacity/cargoFC1!E91</f>
        <v>5.9748953974895374</v>
      </c>
      <c r="F91" s="2">
        <f>battery_capacity/cargoFC1!F91</f>
        <v>7.1673640167364034</v>
      </c>
      <c r="G91" s="2">
        <f>battery_capacity/cargoFC1!G91</f>
        <v>8.1094142259414266</v>
      </c>
      <c r="H91" s="2">
        <f>battery_capacity/cargoFC1!H91</f>
        <v>5.8682008368200753</v>
      </c>
      <c r="I91" s="2">
        <f>battery_capacity/cargoFC1!I91</f>
        <v>8.8870292887029336</v>
      </c>
      <c r="J91" s="2">
        <f>volum/cargoFC1!J91</f>
        <v>0</v>
      </c>
      <c r="K91">
        <f>volum/cargoFC1!K91</f>
        <v>18.596002107054634</v>
      </c>
      <c r="L91">
        <f>volum/cargoFC1!L91</f>
        <v>32.54300368734561</v>
      </c>
      <c r="M91" s="2">
        <f>battery_capacity/cargoFC1!M91</f>
        <v>7.9497907949790703</v>
      </c>
      <c r="N91" s="2">
        <f>volum/cargoFC1!N91</f>
        <v>1.0117915557246089</v>
      </c>
      <c r="O91" s="2">
        <f>volum/cargoFC1!O91</f>
        <v>46.490005267636583</v>
      </c>
      <c r="P91" s="2">
        <f>volum/cargoFC1!P91</f>
        <v>32.54300368734561</v>
      </c>
      <c r="Q91" s="2">
        <f>volum/cargoFC1!Q91</f>
        <v>178.50000000000003</v>
      </c>
      <c r="R91" s="2">
        <f>volum/cargoFC1!R91</f>
        <v>5.9500000000000011</v>
      </c>
      <c r="S91" s="2">
        <f>volum/cargoFC1!S91</f>
        <v>5.4672246194740568</v>
      </c>
      <c r="T91" s="2">
        <f>volum/cargoFC1!T91</f>
        <v>13.668061548685147</v>
      </c>
    </row>
    <row r="92" spans="1:20">
      <c r="A92" s="8">
        <v>9</v>
      </c>
      <c r="B92" s="2">
        <f>volum/cargoFC1!B92</f>
        <v>29.166666666666668</v>
      </c>
      <c r="C92" s="2">
        <f>volum/cargoFC1!C92</f>
        <v>19.7916666666667</v>
      </c>
      <c r="D92" s="2">
        <f>battery_capacity/cargoFC1!D92</f>
        <v>3.3546250000000009</v>
      </c>
      <c r="E92" s="2">
        <f>battery_capacity/cargoFC1!E92</f>
        <v>5.9499999999999975</v>
      </c>
      <c r="F92" s="2">
        <f>battery_capacity/cargoFC1!F92</f>
        <v>7.137500000000002</v>
      </c>
      <c r="G92" s="2">
        <f>battery_capacity/cargoFC1!G92</f>
        <v>8.0756250000000041</v>
      </c>
      <c r="H92" s="2">
        <f>battery_capacity/cargoFC1!H92</f>
        <v>5.8437499999999911</v>
      </c>
      <c r="I92" s="2">
        <f>battery_capacity/cargoFC1!I92</f>
        <v>8.850000000000005</v>
      </c>
      <c r="J92" s="2">
        <f>volum/cargoFC1!J92</f>
        <v>0</v>
      </c>
      <c r="K92">
        <f>volum/cargoFC1!K92</f>
        <v>18.518518766703735</v>
      </c>
      <c r="L92">
        <f>volum/cargoFC1!L92</f>
        <v>32.407407841731541</v>
      </c>
      <c r="M92" s="2">
        <f>battery_capacity/cargoFC1!M92</f>
        <v>7.9166666666666581</v>
      </c>
      <c r="N92" s="2">
        <f>volum/cargoFC1!N92</f>
        <v>1.0075757575757565</v>
      </c>
      <c r="O92" s="2">
        <f>volum/cargoFC1!O92</f>
        <v>46.296296916759339</v>
      </c>
      <c r="P92" s="2">
        <f>volum/cargoFC1!P92</f>
        <v>32.407407841731541</v>
      </c>
      <c r="Q92" s="2">
        <f>volum/cargoFC1!Q92</f>
        <v>177.75933609958511</v>
      </c>
      <c r="R92" s="2">
        <f>volum/cargoFC1!R92</f>
        <v>5.9253112033195032</v>
      </c>
      <c r="S92" s="2">
        <f>volum/cargoFC1!S92</f>
        <v>5.4444445174108917</v>
      </c>
      <c r="T92" s="2">
        <f>volum/cargoFC1!T92</f>
        <v>13.611111293527234</v>
      </c>
    </row>
    <row r="93" spans="1:20">
      <c r="A93" s="8">
        <v>9.1</v>
      </c>
      <c r="B93" s="2">
        <f>volum/cargoFC1!B93</f>
        <v>29.045643153526971</v>
      </c>
      <c r="C93" s="2">
        <f>volum/cargoFC1!C93</f>
        <v>19.70954356846476</v>
      </c>
      <c r="D93" s="2">
        <f>battery_capacity/cargoFC1!D93</f>
        <v>3.3407053941908718</v>
      </c>
      <c r="E93" s="2">
        <f>battery_capacity/cargoFC1!E93</f>
        <v>5.9253112033194997</v>
      </c>
      <c r="F93" s="2">
        <f>battery_capacity/cargoFC1!F93</f>
        <v>7.1078838174273873</v>
      </c>
      <c r="G93" s="2">
        <f>battery_capacity/cargoFC1!G93</f>
        <v>8.0421161825726184</v>
      </c>
      <c r="H93" s="2">
        <f>battery_capacity/cargoFC1!H93</f>
        <v>5.8195020746887867</v>
      </c>
      <c r="I93" s="2">
        <f>battery_capacity/cargoFC1!I93</f>
        <v>8.8132780082987594</v>
      </c>
      <c r="J93" s="2">
        <f>volum/cargoFC1!J93</f>
        <v>0</v>
      </c>
      <c r="K93">
        <f>volum/cargoFC1!K93</f>
        <v>18.4416784416109</v>
      </c>
      <c r="L93">
        <f>volum/cargoFC1!L93</f>
        <v>32.272937272819078</v>
      </c>
      <c r="M93" s="2">
        <f>battery_capacity/cargoFC1!M93</f>
        <v>7.8838174273858836</v>
      </c>
      <c r="N93" s="2">
        <f>volum/cargoFC1!N93</f>
        <v>1.0033949453036577</v>
      </c>
      <c r="O93" s="2">
        <f>volum/cargoFC1!O93</f>
        <v>46.104196104027253</v>
      </c>
      <c r="P93" s="2">
        <f>volum/cargoFC1!P93</f>
        <v>32.272937272819078</v>
      </c>
      <c r="Q93" s="2">
        <f>volum/cargoFC1!Q93</f>
        <v>177.0247933884298</v>
      </c>
      <c r="R93" s="2">
        <f>volum/cargoFC1!R93</f>
        <v>5.900826446280993</v>
      </c>
      <c r="S93" s="2">
        <f>volum/cargoFC1!S93</f>
        <v>5.4218534618335985</v>
      </c>
      <c r="T93" s="2">
        <f>volum/cargoFC1!T93</f>
        <v>13.554633654584</v>
      </c>
    </row>
    <row r="94" spans="1:20">
      <c r="A94" s="8">
        <v>9.1999999999999993</v>
      </c>
      <c r="B94" s="2">
        <f>volum/cargoFC1!B94</f>
        <v>28.925619834710744</v>
      </c>
      <c r="C94" s="2">
        <f>volum/cargoFC1!C94</f>
        <v>19.628099173553753</v>
      </c>
      <c r="D94" s="2">
        <f>battery_capacity/cargoFC1!D94</f>
        <v>3.3269008264462818</v>
      </c>
      <c r="E94" s="2">
        <f>battery_capacity/cargoFC1!E94</f>
        <v>5.9008264462809885</v>
      </c>
      <c r="F94" s="2">
        <f>battery_capacity/cargoFC1!F94</f>
        <v>7.0785123966942169</v>
      </c>
      <c r="G94" s="2">
        <f>battery_capacity/cargoFC1!G94</f>
        <v>8.008884297520666</v>
      </c>
      <c r="H94" s="2">
        <f>battery_capacity/cargoFC1!H94</f>
        <v>5.795454545454537</v>
      </c>
      <c r="I94" s="2">
        <f>battery_capacity/cargoFC1!I94</f>
        <v>8.7768595041322364</v>
      </c>
      <c r="J94" s="2">
        <f>volum/cargoFC1!J94</f>
        <v>0</v>
      </c>
      <c r="K94">
        <f>volum/cargoFC1!K94</f>
        <v>18.365473160512778</v>
      </c>
      <c r="L94">
        <f>volum/cargoFC1!L94</f>
        <v>32.139578030897361</v>
      </c>
      <c r="M94" s="2">
        <f>battery_capacity/cargoFC1!M94</f>
        <v>7.8512396694214805</v>
      </c>
      <c r="N94" s="2">
        <f>volum/cargoFC1!N94</f>
        <v>0.99924868519909715</v>
      </c>
      <c r="O94" s="2">
        <f>volum/cargoFC1!O94</f>
        <v>45.913682901281945</v>
      </c>
      <c r="P94" s="2">
        <f>volum/cargoFC1!P94</f>
        <v>32.139578030897361</v>
      </c>
      <c r="Q94" s="2">
        <f>volum/cargoFC1!Q94</f>
        <v>176.2962962962963</v>
      </c>
      <c r="R94" s="2">
        <f>volum/cargoFC1!R94</f>
        <v>5.8765432098765435</v>
      </c>
      <c r="S94" s="2">
        <f>volum/cargoFC1!S94</f>
        <v>5.3994491091907504</v>
      </c>
      <c r="T94" s="2">
        <f>volum/cargoFC1!T94</f>
        <v>13.498622772976882</v>
      </c>
    </row>
    <row r="95" spans="1:20">
      <c r="A95" s="8">
        <v>9.3000000000000007</v>
      </c>
      <c r="B95" s="2">
        <f>volum/cargoFC1!B95</f>
        <v>28.806584362139915</v>
      </c>
      <c r="C95" s="2">
        <f>volum/cargoFC1!C95</f>
        <v>19.547325102880691</v>
      </c>
      <c r="D95" s="2">
        <f>battery_capacity/cargoFC1!D95</f>
        <v>3.3132098765432105</v>
      </c>
      <c r="E95" s="2">
        <f>battery_capacity/cargoFC1!E95</f>
        <v>5.87654320987654</v>
      </c>
      <c r="F95" s="2">
        <f>battery_capacity/cargoFC1!F95</f>
        <v>7.0493827160493847</v>
      </c>
      <c r="G95" s="2">
        <f>battery_capacity/cargoFC1!G95</f>
        <v>7.975925925925929</v>
      </c>
      <c r="H95" s="2">
        <f>battery_capacity/cargoFC1!H95</f>
        <v>5.7716049382715955</v>
      </c>
      <c r="I95" s="2">
        <f>battery_capacity/cargoFC1!I95</f>
        <v>8.740740740740744</v>
      </c>
      <c r="J95" s="2">
        <f>volum/cargoFC1!J95</f>
        <v>0</v>
      </c>
      <c r="K95">
        <f>volum/cargoFC1!K95</f>
        <v>18.289895083360221</v>
      </c>
      <c r="L95">
        <f>volum/cargoFC1!L95</f>
        <v>32.007316395880387</v>
      </c>
      <c r="M95" s="2">
        <f>battery_capacity/cargoFC1!M95</f>
        <v>7.8189300411522549</v>
      </c>
      <c r="N95" s="2">
        <f>volum/cargoFC1!N95</f>
        <v>0.99513655069210494</v>
      </c>
      <c r="O95" s="2">
        <f>volum/cargoFC1!O95</f>
        <v>45.724737708400554</v>
      </c>
      <c r="P95" s="2">
        <f>volum/cargoFC1!P95</f>
        <v>32.007316395880387</v>
      </c>
      <c r="Q95" s="2">
        <f>volum/cargoFC1!Q95</f>
        <v>175.57377049180332</v>
      </c>
      <c r="R95" s="2">
        <f>volum/cargoFC1!R95</f>
        <v>5.8524590163934445</v>
      </c>
      <c r="S95" s="2">
        <f>volum/cargoFC1!S95</f>
        <v>5.3772291545078996</v>
      </c>
      <c r="T95" s="2">
        <f>volum/cargoFC1!T95</f>
        <v>13.443072886269755</v>
      </c>
    </row>
    <row r="96" spans="1:20">
      <c r="A96" s="8">
        <v>9.4</v>
      </c>
      <c r="B96" s="2">
        <f>volum/cargoFC1!B96</f>
        <v>28.688524590163937</v>
      </c>
      <c r="C96" s="2">
        <f>volum/cargoFC1!C96</f>
        <v>19.467213114754131</v>
      </c>
      <c r="D96" s="2">
        <f>battery_capacity/cargoFC1!D96</f>
        <v>3.299631147540985</v>
      </c>
      <c r="E96" s="2">
        <f>battery_capacity/cargoFC1!E96</f>
        <v>5.8524590163934391</v>
      </c>
      <c r="F96" s="2">
        <f>battery_capacity/cargoFC1!F96</f>
        <v>7.0204918032786914</v>
      </c>
      <c r="G96" s="2">
        <f>battery_capacity/cargoFC1!G96</f>
        <v>7.9432377049180367</v>
      </c>
      <c r="H96" s="2">
        <f>battery_capacity/cargoFC1!H96</f>
        <v>5.7479508196721234</v>
      </c>
      <c r="I96" s="2">
        <f>battery_capacity/cargoFC1!I96</f>
        <v>8.7049180327868889</v>
      </c>
      <c r="J96" s="2">
        <f>volum/cargoFC1!J96</f>
        <v>0</v>
      </c>
      <c r="K96">
        <f>volum/cargoFC1!K96</f>
        <v>18.214936498629491</v>
      </c>
      <c r="L96">
        <f>volum/cargoFC1!L96</f>
        <v>31.876138872601611</v>
      </c>
      <c r="M96" s="2">
        <f>battery_capacity/cargoFC1!M96</f>
        <v>7.7868852459016313</v>
      </c>
      <c r="N96" s="2">
        <f>volum/cargoFC1!N96</f>
        <v>0.99105812220566192</v>
      </c>
      <c r="O96" s="2">
        <f>volum/cargoFC1!O96</f>
        <v>45.537341246573732</v>
      </c>
      <c r="P96" s="2">
        <f>volum/cargoFC1!P96</f>
        <v>31.876138872601611</v>
      </c>
      <c r="Q96" s="2">
        <f>volum/cargoFC1!Q96</f>
        <v>174.85714285714292</v>
      </c>
      <c r="R96" s="2">
        <f>volum/cargoFC1!R96</f>
        <v>5.8285714285714301</v>
      </c>
      <c r="S96" s="2">
        <f>volum/cargoFC1!S96</f>
        <v>5.3551913305970649</v>
      </c>
      <c r="T96" s="2">
        <f>volum/cargoFC1!T96</f>
        <v>13.387978326492666</v>
      </c>
    </row>
    <row r="97" spans="1:20">
      <c r="A97" s="8">
        <v>9.5</v>
      </c>
      <c r="B97" s="2">
        <f>volum/cargoFC1!B97</f>
        <v>28.571428571428573</v>
      </c>
      <c r="C97" s="2">
        <f>volum/cargoFC1!C97</f>
        <v>19.387755102040849</v>
      </c>
      <c r="D97" s="2">
        <f>battery_capacity/cargoFC1!D97</f>
        <v>3.2861632653061235</v>
      </c>
      <c r="E97" s="2">
        <f>battery_capacity/cargoFC1!E97</f>
        <v>5.8285714285714247</v>
      </c>
      <c r="F97" s="2">
        <f>battery_capacity/cargoFC1!F97</f>
        <v>6.9918367346938801</v>
      </c>
      <c r="G97" s="2">
        <f>battery_capacity/cargoFC1!G97</f>
        <v>7.9108163265306164</v>
      </c>
      <c r="H97" s="2">
        <f>battery_capacity/cargoFC1!H97</f>
        <v>5.7244897959183598</v>
      </c>
      <c r="I97" s="2">
        <f>battery_capacity/cargoFC1!I97</f>
        <v>8.6693877551020453</v>
      </c>
      <c r="J97" s="2">
        <f>volum/cargoFC1!J97</f>
        <v>0</v>
      </c>
      <c r="K97">
        <f>volum/cargoFC1!K97</f>
        <v>18.140589820699262</v>
      </c>
      <c r="L97">
        <f>volum/cargoFC1!L97</f>
        <v>31.746032186223708</v>
      </c>
      <c r="M97" s="2">
        <f>battery_capacity/cargoFC1!M97</f>
        <v>7.7551020408163192</v>
      </c>
      <c r="N97" s="2">
        <f>volum/cargoFC1!N97</f>
        <v>0.98701298701298568</v>
      </c>
      <c r="O97" s="2">
        <f>volum/cargoFC1!O97</f>
        <v>45.351474551748154</v>
      </c>
      <c r="P97" s="2">
        <f>volum/cargoFC1!P97</f>
        <v>31.746032186223708</v>
      </c>
      <c r="Q97" s="2">
        <f>volum/cargoFC1!Q97</f>
        <v>174.14634146341464</v>
      </c>
      <c r="R97" s="2">
        <f>volum/cargoFC1!R97</f>
        <v>5.8048780487804885</v>
      </c>
      <c r="S97" s="2">
        <f>volum/cargoFC1!S97</f>
        <v>5.3333334072855783</v>
      </c>
      <c r="T97" s="2">
        <f>volum/cargoFC1!T97</f>
        <v>13.33333351821395</v>
      </c>
    </row>
    <row r="98" spans="1:20">
      <c r="A98" s="8">
        <v>9.6</v>
      </c>
      <c r="B98" s="2">
        <f>volum/cargoFC1!B98</f>
        <v>28.455284552845526</v>
      </c>
      <c r="C98" s="2">
        <f>volum/cargoFC1!C98</f>
        <v>19.308943089430926</v>
      </c>
      <c r="D98" s="2">
        <f>battery_capacity/cargoFC1!D98</f>
        <v>3.2728048780487815</v>
      </c>
      <c r="E98" s="2">
        <f>battery_capacity/cargoFC1!E98</f>
        <v>5.804878048780485</v>
      </c>
      <c r="F98" s="2">
        <f>battery_capacity/cargoFC1!F98</f>
        <v>6.9634146341463437</v>
      </c>
      <c r="G98" s="2">
        <f>battery_capacity/cargoFC1!G98</f>
        <v>7.8786585365853705</v>
      </c>
      <c r="H98" s="2">
        <f>battery_capacity/cargoFC1!H98</f>
        <v>5.7012195121951139</v>
      </c>
      <c r="I98" s="2">
        <f>battery_capacity/cargoFC1!I98</f>
        <v>8.6341463414634188</v>
      </c>
      <c r="J98" s="2">
        <f>volum/cargoFC1!J98</f>
        <v>0</v>
      </c>
      <c r="K98">
        <f>volum/cargoFC1!K98</f>
        <v>18.066847587291637</v>
      </c>
      <c r="L98">
        <f>volum/cargoFC1!L98</f>
        <v>31.616983277760365</v>
      </c>
      <c r="M98" s="2">
        <f>battery_capacity/cargoFC1!M98</f>
        <v>7.7235772357723489</v>
      </c>
      <c r="N98" s="2">
        <f>volum/cargoFC1!N98</f>
        <v>0.98300073909829866</v>
      </c>
      <c r="O98" s="2">
        <f>volum/cargoFC1!O98</f>
        <v>45.16711896822909</v>
      </c>
      <c r="P98" s="2">
        <f>volum/cargoFC1!P98</f>
        <v>31.616983277760365</v>
      </c>
      <c r="Q98" s="2">
        <f>volum/cargoFC1!Q98</f>
        <v>173.44129554655873</v>
      </c>
      <c r="R98" s="2">
        <f>volum/cargoFC1!R98</f>
        <v>5.7813765182186243</v>
      </c>
      <c r="S98" s="2">
        <f>volum/cargoFC1!S98</f>
        <v>5.3116531906637361</v>
      </c>
      <c r="T98" s="2">
        <f>volum/cargoFC1!T98</f>
        <v>13.279132976659344</v>
      </c>
    </row>
    <row r="99" spans="1:20">
      <c r="A99" s="8">
        <v>9.6999999999999993</v>
      </c>
      <c r="B99" s="2">
        <f>volum/cargoFC1!B99</f>
        <v>28.340080971659919</v>
      </c>
      <c r="C99" s="2">
        <f>volum/cargoFC1!C99</f>
        <v>19.230769230769265</v>
      </c>
      <c r="D99" s="2">
        <f>battery_capacity/cargoFC1!D99</f>
        <v>3.259554655870446</v>
      </c>
      <c r="E99" s="2">
        <f>battery_capacity/cargoFC1!E99</f>
        <v>5.7813765182186208</v>
      </c>
      <c r="F99" s="2">
        <f>battery_capacity/cargoFC1!F99</f>
        <v>6.9352226720647785</v>
      </c>
      <c r="G99" s="2">
        <f>battery_capacity/cargoFC1!G99</f>
        <v>7.8467611336032439</v>
      </c>
      <c r="H99" s="2">
        <f>battery_capacity/cargoFC1!H99</f>
        <v>5.6781376518218547</v>
      </c>
      <c r="I99" s="2">
        <f>battery_capacity/cargoFC1!I99</f>
        <v>8.5991902834008158</v>
      </c>
      <c r="J99" s="2">
        <f>volum/cargoFC1!J99</f>
        <v>0</v>
      </c>
      <c r="K99">
        <f>volum/cargoFC1!K99</f>
        <v>17.993702456975331</v>
      </c>
      <c r="L99">
        <f>volum/cargoFC1!L99</f>
        <v>31.488979299706831</v>
      </c>
      <c r="M99" s="2">
        <f>battery_capacity/cargoFC1!M99</f>
        <v>7.6923076923076836</v>
      </c>
      <c r="N99" s="2">
        <f>volum/cargoFC1!N99</f>
        <v>0.97902097902097762</v>
      </c>
      <c r="O99" s="2">
        <f>volum/cargoFC1!O99</f>
        <v>44.984256142438326</v>
      </c>
      <c r="P99" s="2">
        <f>volum/cargoFC1!P99</f>
        <v>31.488979299706831</v>
      </c>
      <c r="Q99" s="2">
        <f>volum/cargoFC1!Q99</f>
        <v>172.74193548387098</v>
      </c>
      <c r="R99" s="2">
        <f>volum/cargoFC1!R99</f>
        <v>5.758064516129032</v>
      </c>
      <c r="S99" s="2">
        <f>volum/cargoFC1!S99</f>
        <v>5.2901485223507416</v>
      </c>
      <c r="T99" s="2">
        <f>volum/cargoFC1!T99</f>
        <v>13.225371305876857</v>
      </c>
    </row>
    <row r="100" spans="1:20">
      <c r="A100" s="8">
        <v>9.8000000000000007</v>
      </c>
      <c r="B100" s="2">
        <f>volum/cargoFC1!B100</f>
        <v>28.225806451612904</v>
      </c>
      <c r="C100" s="2">
        <f>volum/cargoFC1!C100</f>
        <v>19.153225806451644</v>
      </c>
      <c r="D100" s="2">
        <f>battery_capacity/cargoFC1!D100</f>
        <v>3.2464112903225817</v>
      </c>
      <c r="E100" s="2">
        <f>battery_capacity/cargoFC1!E100</f>
        <v>5.7580645161290294</v>
      </c>
      <c r="F100" s="2">
        <f>battery_capacity/cargoFC1!F100</f>
        <v>6.9072580645161317</v>
      </c>
      <c r="G100" s="2">
        <f>battery_capacity/cargoFC1!G100</f>
        <v>7.8151209677419393</v>
      </c>
      <c r="H100" s="2">
        <f>battery_capacity/cargoFC1!H100</f>
        <v>5.655241935483863</v>
      </c>
      <c r="I100" s="2">
        <f>battery_capacity/cargoFC1!I100</f>
        <v>8.5645161290322633</v>
      </c>
      <c r="J100" s="2">
        <f>volum/cargoFC1!J100</f>
        <v>0</v>
      </c>
      <c r="K100">
        <f>volum/cargoFC1!K100</f>
        <v>17.921147206729252</v>
      </c>
      <c r="L100">
        <f>volum/cargoFC1!L100</f>
        <v>31.362007611776189</v>
      </c>
      <c r="M100" s="2">
        <f>battery_capacity/cargoFC1!M100</f>
        <v>7.6612903225806361</v>
      </c>
      <c r="N100" s="2">
        <f>volum/cargoFC1!N100</f>
        <v>0.97507331378298978</v>
      </c>
      <c r="O100" s="2">
        <f>volum/cargoFC1!O100</f>
        <v>44.802868016823126</v>
      </c>
      <c r="P100" s="2">
        <f>volum/cargoFC1!P100</f>
        <v>31.362007611776189</v>
      </c>
      <c r="Q100" s="2">
        <f>volum/cargoFC1!Q100</f>
        <v>172.04819277108433</v>
      </c>
      <c r="R100" s="2">
        <f>volum/cargoFC1!R100</f>
        <v>5.7349397590361448</v>
      </c>
      <c r="S100" s="2">
        <f>volum/cargoFC1!S100</f>
        <v>5.2688172787783927</v>
      </c>
      <c r="T100" s="2">
        <f>volum/cargoFC1!T100</f>
        <v>13.172043196945985</v>
      </c>
    </row>
    <row r="101" spans="1:20">
      <c r="A101" s="8">
        <v>9.9</v>
      </c>
      <c r="B101" s="2">
        <f>volum/cargoFC1!B101</f>
        <v>28.112449799196789</v>
      </c>
      <c r="C101" s="2">
        <f>volum/cargoFC1!C101</f>
        <v>19.076305220883569</v>
      </c>
      <c r="D101" s="2">
        <f>battery_capacity/cargoFC1!D101</f>
        <v>3.2333734939759049</v>
      </c>
      <c r="E101" s="2">
        <f>battery_capacity/cargoFC1!E101</f>
        <v>5.7349397590361431</v>
      </c>
      <c r="F101" s="2">
        <f>battery_capacity/cargoFC1!F101</f>
        <v>6.8795180722891596</v>
      </c>
      <c r="G101" s="2">
        <f>battery_capacity/cargoFC1!G101</f>
        <v>7.7837349397590421</v>
      </c>
      <c r="H101" s="2">
        <f>battery_capacity/cargoFC1!H101</f>
        <v>5.6325301204819196</v>
      </c>
      <c r="I101" s="2">
        <f>battery_capacity/cargoFC1!I101</f>
        <v>8.5301204819277174</v>
      </c>
      <c r="J101" s="2">
        <f>volum/cargoFC1!J101</f>
        <v>0</v>
      </c>
      <c r="K101">
        <f>volum/cargoFC1!K101</f>
        <v>17.849174729564744</v>
      </c>
      <c r="L101">
        <f>volum/cargoFC1!L101</f>
        <v>31.236055776738301</v>
      </c>
      <c r="M101" s="2">
        <f>battery_capacity/cargoFC1!M101</f>
        <v>7.6305220883534055</v>
      </c>
      <c r="N101" s="2">
        <f>volum/cargoFC1!N101</f>
        <v>0.97115735669952397</v>
      </c>
      <c r="O101" s="2">
        <f>volum/cargoFC1!O101</f>
        <v>44.622936823911857</v>
      </c>
      <c r="P101" s="2">
        <f>volum/cargoFC1!P101</f>
        <v>31.236055776738301</v>
      </c>
      <c r="Q101" s="2">
        <f>volum/cargoFC1!Q101</f>
        <v>189.39789473684209</v>
      </c>
      <c r="R101" s="2">
        <f>volum/cargoFC1!R101</f>
        <v>6.3132631578947365</v>
      </c>
      <c r="S101" s="2">
        <f>volum/cargoFC1!S101</f>
        <v>5.2476573704920275</v>
      </c>
      <c r="T101" s="2">
        <f>volum/cargoFC1!T101</f>
        <v>13.119143426230073</v>
      </c>
    </row>
    <row r="102" spans="1:20">
      <c r="A102" s="8">
        <v>10</v>
      </c>
      <c r="B102" s="2">
        <f>volum/cargoFC1!B102</f>
        <v>30.94736842105263</v>
      </c>
      <c r="C102" s="2">
        <f>volum/cargoFC1!C102</f>
        <v>21.000000000000036</v>
      </c>
      <c r="D102" s="2">
        <f>battery_capacity/cargoFC1!D102</f>
        <v>3.5594336842105272</v>
      </c>
      <c r="E102" s="2">
        <f>battery_capacity/cargoFC1!E102</f>
        <v>6.3132631578947338</v>
      </c>
      <c r="F102" s="2">
        <f>battery_capacity/cargoFC1!F102</f>
        <v>7.5732631578947389</v>
      </c>
      <c r="G102" s="2">
        <f>battery_capacity/cargoFC1!G102</f>
        <v>8.5686631578947416</v>
      </c>
      <c r="H102" s="2">
        <f>battery_capacity/cargoFC1!H102</f>
        <v>6.2005263157894639</v>
      </c>
      <c r="I102" s="2">
        <f>battery_capacity/cargoFC1!I102</f>
        <v>9.3903157894736893</v>
      </c>
      <c r="J102" s="2">
        <f>volum/cargoFC1!J102</f>
        <v>0</v>
      </c>
      <c r="K102">
        <f>volum/cargoFC1!K102</f>
        <v>17.777777777777843</v>
      </c>
      <c r="L102">
        <f>volum/cargoFC1!L102</f>
        <v>31.111111111111224</v>
      </c>
      <c r="M102" s="2">
        <f>battery_capacity/cargoFC1!M102</f>
        <v>8.3999999999999915</v>
      </c>
      <c r="N102" s="2">
        <f>volum/cargoFC1!N102</f>
        <v>1.0690909090909075</v>
      </c>
      <c r="O102" s="2">
        <f>volum/cargoFC1!O102</f>
        <v>44.444444444444606</v>
      </c>
      <c r="P102" s="2">
        <f>volum/cargoFC1!P102</f>
        <v>31.111111111111224</v>
      </c>
      <c r="Q102" s="2">
        <f>volum/cargoFC1!Q102</f>
        <v>170.67729083665336</v>
      </c>
      <c r="R102" s="2">
        <f>volum/cargoFC1!R102</f>
        <v>5.6892430278884456</v>
      </c>
      <c r="S102" s="2">
        <f>volum/cargoFC1!S102</f>
        <v>5.2266666666666772</v>
      </c>
      <c r="T102" s="2">
        <f>volum/cargoFC1!T102</f>
        <v>13.066666666666698</v>
      </c>
    </row>
    <row r="103" spans="1:20">
      <c r="A103" s="8">
        <v>10.1</v>
      </c>
      <c r="B103" s="2">
        <f>volum/cargoFC1!B103</f>
        <v>27.888446215139442</v>
      </c>
      <c r="C103" s="2">
        <f>volum/cargoFC1!C103</f>
        <v>18.924302788844653</v>
      </c>
      <c r="D103" s="2">
        <f>battery_capacity/cargoFC1!D103</f>
        <v>3.2076095617529892</v>
      </c>
      <c r="E103" s="2">
        <f>battery_capacity/cargoFC1!E103</f>
        <v>5.6892430278884438</v>
      </c>
      <c r="F103" s="2">
        <f>battery_capacity/cargoFC1!F103</f>
        <v>6.8247011952191263</v>
      </c>
      <c r="G103" s="2">
        <f>battery_capacity/cargoFC1!G103</f>
        <v>7.7217131474103624</v>
      </c>
      <c r="H103" s="2">
        <f>battery_capacity/cargoFC1!H103</f>
        <v>5.5876494023904293</v>
      </c>
      <c r="I103" s="2">
        <f>battery_capacity/cargoFC1!I103</f>
        <v>8.4621513944223157</v>
      </c>
      <c r="J103" s="2">
        <f>volum/cargoFC1!J103</f>
        <v>0</v>
      </c>
      <c r="K103">
        <f>volum/cargoFC1!K103</f>
        <v>17.706950033956133</v>
      </c>
      <c r="L103">
        <f>volum/cargoFC1!L103</f>
        <v>30.987162559423233</v>
      </c>
      <c r="M103" s="2">
        <f>battery_capacity/cargoFC1!M103</f>
        <v>7.569721115537841</v>
      </c>
      <c r="N103" s="2">
        <f>volum/cargoFC1!N103</f>
        <v>0.96341905106845227</v>
      </c>
      <c r="O103" s="2">
        <f>volum/cargoFC1!O103</f>
        <v>44.267375084890332</v>
      </c>
      <c r="P103" s="2">
        <f>volum/cargoFC1!P103</f>
        <v>30.987162559423233</v>
      </c>
      <c r="Q103" s="2">
        <f>volum/cargoFC1!Q103</f>
        <v>169.99999999999997</v>
      </c>
      <c r="R103" s="2">
        <f>volum/cargoFC1!R103</f>
        <v>5.6666666666666661</v>
      </c>
      <c r="S103" s="2">
        <f>volum/cargoFC1!S103</f>
        <v>5.205843309983095</v>
      </c>
      <c r="T103" s="2">
        <f>volum/cargoFC1!T103</f>
        <v>13.014608274957743</v>
      </c>
    </row>
    <row r="104" spans="1:20">
      <c r="A104" s="8">
        <v>10.199999999999999</v>
      </c>
      <c r="B104" s="2">
        <f>volum/cargoFC1!B104</f>
        <v>27.777777777777779</v>
      </c>
      <c r="C104" s="2">
        <f>volum/cargoFC1!C104</f>
        <v>18.849206349206383</v>
      </c>
      <c r="D104" s="2">
        <f>battery_capacity/cargoFC1!D104</f>
        <v>3.194880952380954</v>
      </c>
      <c r="E104" s="2">
        <f>battery_capacity/cargoFC1!E104</f>
        <v>5.6666666666666652</v>
      </c>
      <c r="F104" s="2">
        <f>battery_capacity/cargoFC1!F104</f>
        <v>6.797619047619051</v>
      </c>
      <c r="G104" s="2">
        <f>battery_capacity/cargoFC1!G104</f>
        <v>7.6910714285714326</v>
      </c>
      <c r="H104" s="2">
        <f>battery_capacity/cargoFC1!H104</f>
        <v>5.5654761904761818</v>
      </c>
      <c r="I104" s="2">
        <f>battery_capacity/cargoFC1!I104</f>
        <v>8.4285714285714342</v>
      </c>
      <c r="J104" s="2">
        <f>volum/cargoFC1!J104</f>
        <v>0</v>
      </c>
      <c r="K104">
        <f>volum/cargoFC1!K104</f>
        <v>17.636684414642009</v>
      </c>
      <c r="L104">
        <f>volum/cargoFC1!L104</f>
        <v>30.864197725623512</v>
      </c>
      <c r="M104" s="2">
        <f>battery_capacity/cargoFC1!M104</f>
        <v>7.5396825396825333</v>
      </c>
      <c r="N104" s="2">
        <f>volum/cargoFC1!N104</f>
        <v>0.95959595959595845</v>
      </c>
      <c r="O104" s="2">
        <f>volum/cargoFC1!O104</f>
        <v>44.09171103660502</v>
      </c>
      <c r="P104" s="2">
        <f>volum/cargoFC1!P104</f>
        <v>30.864197725623512</v>
      </c>
      <c r="Q104" s="2">
        <f>volum/cargoFC1!Q104</f>
        <v>169.32806324110666</v>
      </c>
      <c r="R104" s="2">
        <f>volum/cargoFC1!R104</f>
        <v>5.6442687747035558</v>
      </c>
      <c r="S104" s="2">
        <f>volum/cargoFC1!S104</f>
        <v>5.1851852179047411</v>
      </c>
      <c r="T104" s="2">
        <f>volum/cargoFC1!T104</f>
        <v>12.962963044761857</v>
      </c>
    </row>
    <row r="105" spans="1:20">
      <c r="A105" s="8">
        <v>10.3</v>
      </c>
      <c r="B105" s="2">
        <f>volum/cargoFC1!B105</f>
        <v>27.66798418972332</v>
      </c>
      <c r="C105" s="2">
        <f>volum/cargoFC1!C105</f>
        <v>18.774703557312289</v>
      </c>
      <c r="D105" s="2">
        <f>battery_capacity/cargoFC1!D105</f>
        <v>3.1822529644268789</v>
      </c>
      <c r="E105" s="2">
        <f>battery_capacity/cargoFC1!E105</f>
        <v>5.644268774703554</v>
      </c>
      <c r="F105" s="2">
        <f>battery_capacity/cargoFC1!F105</f>
        <v>6.7707509881422956</v>
      </c>
      <c r="G105" s="2">
        <f>battery_capacity/cargoFC1!G105</f>
        <v>7.6606719367588978</v>
      </c>
      <c r="H105" s="2">
        <f>battery_capacity/cargoFC1!H105</f>
        <v>5.5434782608695556</v>
      </c>
      <c r="I105" s="2">
        <f>battery_capacity/cargoFC1!I105</f>
        <v>8.3952569169960523</v>
      </c>
      <c r="J105" s="2">
        <f>volum/cargoFC1!J105</f>
        <v>0</v>
      </c>
      <c r="K105">
        <f>volum/cargoFC1!K105</f>
        <v>17.566974254332692</v>
      </c>
      <c r="L105">
        <f>volum/cargoFC1!L105</f>
        <v>30.742204945082211</v>
      </c>
      <c r="M105" s="2">
        <f>battery_capacity/cargoFC1!M105</f>
        <v>7.5098814229248942</v>
      </c>
      <c r="N105" s="2">
        <f>volum/cargoFC1!N105</f>
        <v>0.95580309019044074</v>
      </c>
      <c r="O105" s="2">
        <f>volum/cargoFC1!O105</f>
        <v>43.91743563583173</v>
      </c>
      <c r="P105" s="2">
        <f>volum/cargoFC1!P105</f>
        <v>30.742204945082211</v>
      </c>
      <c r="Q105" s="2">
        <f>volum/cargoFC1!Q105</f>
        <v>168.66141732283461</v>
      </c>
      <c r="R105" s="2">
        <f>volum/cargoFC1!R105</f>
        <v>5.6220472440944871</v>
      </c>
      <c r="S105" s="2">
        <f>volum/cargoFC1!S105</f>
        <v>5.1646904307738017</v>
      </c>
      <c r="T105" s="2">
        <f>volum/cargoFC1!T105</f>
        <v>12.911726076934508</v>
      </c>
    </row>
    <row r="106" spans="1:20">
      <c r="A106" s="8">
        <v>10.4</v>
      </c>
      <c r="B106" s="2">
        <f>volum/cargoFC1!B106</f>
        <v>27.559055118110237</v>
      </c>
      <c r="C106" s="2">
        <f>volum/cargoFC1!C106</f>
        <v>18.700787401574839</v>
      </c>
      <c r="D106" s="2">
        <f>battery_capacity/cargoFC1!D106</f>
        <v>3.1697244094488206</v>
      </c>
      <c r="E106" s="2">
        <f>battery_capacity/cargoFC1!E106</f>
        <v>5.6220472440944853</v>
      </c>
      <c r="F106" s="2">
        <f>battery_capacity/cargoFC1!F106</f>
        <v>6.7440944881889804</v>
      </c>
      <c r="G106" s="2">
        <f>battery_capacity/cargoFC1!G106</f>
        <v>7.6305118110236272</v>
      </c>
      <c r="H106" s="2">
        <f>battery_capacity/cargoFC1!H106</f>
        <v>5.5216535433070772</v>
      </c>
      <c r="I106" s="2">
        <f>battery_capacity/cargoFC1!I106</f>
        <v>8.3622047244094553</v>
      </c>
      <c r="J106" s="2">
        <f>volum/cargoFC1!J106</f>
        <v>0</v>
      </c>
      <c r="K106">
        <f>volum/cargoFC1!K106</f>
        <v>17.497812992493905</v>
      </c>
      <c r="L106">
        <f>volum/cargoFC1!L106</f>
        <v>30.621172736864334</v>
      </c>
      <c r="M106" s="2">
        <f>battery_capacity/cargoFC1!M106</f>
        <v>7.4803149606299142</v>
      </c>
      <c r="N106" s="2">
        <f>volum/cargoFC1!N106</f>
        <v>0.95204008589835254</v>
      </c>
      <c r="O106" s="2">
        <f>volum/cargoFC1!O106</f>
        <v>43.744532481234764</v>
      </c>
      <c r="P106" s="2">
        <f>volum/cargoFC1!P106</f>
        <v>30.621172736864334</v>
      </c>
      <c r="Q106" s="2">
        <f>volum/cargoFC1!Q106</f>
        <v>167.99999999999994</v>
      </c>
      <c r="R106" s="2">
        <f>volum/cargoFC1!R106</f>
        <v>5.5999999999999988</v>
      </c>
      <c r="S106" s="2">
        <f>volum/cargoFC1!S106</f>
        <v>5.1443570197931985</v>
      </c>
      <c r="T106" s="2">
        <f>volum/cargoFC1!T106</f>
        <v>12.860892549483001</v>
      </c>
    </row>
    <row r="107" spans="1:20">
      <c r="A107" s="8">
        <v>10.5</v>
      </c>
      <c r="B107" s="2">
        <f>volum/cargoFC1!B107</f>
        <v>27.450980392156861</v>
      </c>
      <c r="C107" s="2">
        <f>volum/cargoFC1!C107</f>
        <v>18.627450980392194</v>
      </c>
      <c r="D107" s="2">
        <f>battery_capacity/cargoFC1!D107</f>
        <v>3.1572941176470604</v>
      </c>
      <c r="E107" s="2">
        <f>battery_capacity/cargoFC1!E107</f>
        <v>5.5999999999999961</v>
      </c>
      <c r="F107" s="2">
        <f>battery_capacity/cargoFC1!F107</f>
        <v>6.7176470588235331</v>
      </c>
      <c r="G107" s="2">
        <f>battery_capacity/cargoFC1!G107</f>
        <v>7.6005882352941221</v>
      </c>
      <c r="H107" s="2">
        <f>battery_capacity/cargoFC1!H107</f>
        <v>5.4999999999999911</v>
      </c>
      <c r="I107" s="2">
        <f>battery_capacity/cargoFC1!I107</f>
        <v>8.3294117647058865</v>
      </c>
      <c r="J107" s="2">
        <f>volum/cargoFC1!J107</f>
        <v>0</v>
      </c>
      <c r="K107">
        <f>volum/cargoFC1!K107</f>
        <v>17.42919417150161</v>
      </c>
      <c r="L107">
        <f>volum/cargoFC1!L107</f>
        <v>30.501089800127822</v>
      </c>
      <c r="M107" s="2">
        <f>battery_capacity/cargoFC1!M107</f>
        <v>7.4509803921568549</v>
      </c>
      <c r="N107" s="2">
        <f>volum/cargoFC1!N107</f>
        <v>0.94830659536541773</v>
      </c>
      <c r="O107" s="2">
        <f>volum/cargoFC1!O107</f>
        <v>43.572985428754031</v>
      </c>
      <c r="P107" s="2">
        <f>volum/cargoFC1!P107</f>
        <v>30.501089800127822</v>
      </c>
      <c r="Q107" s="2">
        <f>volum/cargoFC1!Q107</f>
        <v>167.34374999999994</v>
      </c>
      <c r="R107" s="2">
        <f>volum/cargoFC1!R107</f>
        <v>5.5781249999999973</v>
      </c>
      <c r="S107" s="2">
        <f>volum/cargoFC1!S107</f>
        <v>5.1241830864214641</v>
      </c>
      <c r="T107" s="2">
        <f>volum/cargoFC1!T107</f>
        <v>12.810457716053664</v>
      </c>
    </row>
    <row r="108" spans="1:20">
      <c r="A108" s="8">
        <v>10.6</v>
      </c>
      <c r="B108" s="2">
        <f>volum/cargoFC1!B108</f>
        <v>27.34375</v>
      </c>
      <c r="C108" s="2">
        <f>volum/cargoFC1!C108</f>
        <v>18.554687500000039</v>
      </c>
      <c r="D108" s="2">
        <f>battery_capacity/cargoFC1!D108</f>
        <v>3.1449609375000009</v>
      </c>
      <c r="E108" s="2">
        <f>battery_capacity/cargoFC1!E108</f>
        <v>5.5781249999999956</v>
      </c>
      <c r="F108" s="2">
        <f>battery_capacity/cargoFC1!F108</f>
        <v>6.6914062500000018</v>
      </c>
      <c r="G108" s="2">
        <f>battery_capacity/cargoFC1!G108</f>
        <v>7.5708984375000048</v>
      </c>
      <c r="H108" s="2">
        <f>battery_capacity/cargoFC1!H108</f>
        <v>5.4785156249999911</v>
      </c>
      <c r="I108" s="2">
        <f>battery_capacity/cargoFC1!I108</f>
        <v>8.2968750000000053</v>
      </c>
      <c r="J108" s="2">
        <f>volum/cargoFC1!J108</f>
        <v>0</v>
      </c>
      <c r="K108">
        <f>volum/cargoFC1!K108</f>
        <v>17.361111434632072</v>
      </c>
      <c r="L108">
        <f>volum/cargoFC1!L108</f>
        <v>30.381945010606128</v>
      </c>
      <c r="M108" s="2">
        <f>battery_capacity/cargoFC1!M108</f>
        <v>7.421874999999992</v>
      </c>
      <c r="N108" s="2">
        <f>volum/cargoFC1!N108</f>
        <v>0.94460227272727137</v>
      </c>
      <c r="O108" s="2">
        <f>volum/cargoFC1!O108</f>
        <v>43.402778586580183</v>
      </c>
      <c r="P108" s="2">
        <f>volum/cargoFC1!P108</f>
        <v>30.381945010606128</v>
      </c>
      <c r="Q108" s="2">
        <f>volum/cargoFC1!Q108</f>
        <v>166.692607003891</v>
      </c>
      <c r="R108" s="2">
        <f>volum/cargoFC1!R108</f>
        <v>5.5564202334630339</v>
      </c>
      <c r="S108" s="2">
        <f>volum/cargoFC1!S108</f>
        <v>5.1041667617818192</v>
      </c>
      <c r="T108" s="2">
        <f>volum/cargoFC1!T108</f>
        <v>12.760416904454553</v>
      </c>
    </row>
    <row r="109" spans="1:20">
      <c r="A109" s="8">
        <v>10.7</v>
      </c>
      <c r="B109" s="2">
        <f>volum/cargoFC1!B109</f>
        <v>27.237354085603112</v>
      </c>
      <c r="C109" s="2">
        <f>volum/cargoFC1!C109</f>
        <v>18.482490272373582</v>
      </c>
      <c r="D109" s="2">
        <f>battery_capacity/cargoFC1!D109</f>
        <v>3.1327237354085615</v>
      </c>
      <c r="E109" s="2">
        <f>battery_capacity/cargoFC1!E109</f>
        <v>5.5564202334630304</v>
      </c>
      <c r="F109" s="2">
        <f>battery_capacity/cargoFC1!F109</f>
        <v>6.6653696498054504</v>
      </c>
      <c r="G109" s="2">
        <f>battery_capacity/cargoFC1!G109</f>
        <v>7.5414396887159594</v>
      </c>
      <c r="H109" s="2">
        <f>battery_capacity/cargoFC1!H109</f>
        <v>5.4571984435797587</v>
      </c>
      <c r="I109" s="2">
        <f>battery_capacity/cargoFC1!I109</f>
        <v>8.2645914396887221</v>
      </c>
      <c r="J109" s="2">
        <f>volum/cargoFC1!J109</f>
        <v>0</v>
      </c>
      <c r="K109">
        <f>volum/cargoFC1!K109</f>
        <v>17.293558524098817</v>
      </c>
      <c r="L109">
        <f>volum/cargoFC1!L109</f>
        <v>30.263727417172934</v>
      </c>
      <c r="M109" s="2">
        <f>battery_capacity/cargoFC1!M109</f>
        <v>7.3929961089494078</v>
      </c>
      <c r="N109" s="2">
        <f>volum/cargoFC1!N109</f>
        <v>0.94092677750265175</v>
      </c>
      <c r="O109" s="2">
        <f>volum/cargoFC1!O109</f>
        <v>43.233896310247047</v>
      </c>
      <c r="P109" s="2">
        <f>volum/cargoFC1!P109</f>
        <v>30.263727417172934</v>
      </c>
      <c r="Q109" s="2">
        <f>volum/cargoFC1!Q109</f>
        <v>166.04651162790694</v>
      </c>
      <c r="R109" s="2">
        <f>volum/cargoFC1!R109</f>
        <v>5.5348837209302317</v>
      </c>
      <c r="S109" s="2">
        <f>volum/cargoFC1!S109</f>
        <v>5.084306206085043</v>
      </c>
      <c r="T109" s="2">
        <f>volum/cargoFC1!T109</f>
        <v>12.710765515212612</v>
      </c>
    </row>
    <row r="110" spans="1:20">
      <c r="A110" s="8">
        <v>10.8</v>
      </c>
      <c r="B110" s="2">
        <f>volum/cargoFC1!B110</f>
        <v>27.131782945736433</v>
      </c>
      <c r="C110" s="2">
        <f>volum/cargoFC1!C110</f>
        <v>18.410852713178333</v>
      </c>
      <c r="D110" s="2">
        <f>battery_capacity/cargoFC1!D110</f>
        <v>3.1205813953488386</v>
      </c>
      <c r="E110" s="2">
        <f>battery_capacity/cargoFC1!E110</f>
        <v>5.5348837209302273</v>
      </c>
      <c r="F110" s="2">
        <f>battery_capacity/cargoFC1!F110</f>
        <v>6.6395348837209331</v>
      </c>
      <c r="G110" s="2">
        <f>battery_capacity/cargoFC1!G110</f>
        <v>7.5122093023255871</v>
      </c>
      <c r="H110" s="2">
        <f>battery_capacity/cargoFC1!H110</f>
        <v>5.4360465116278993</v>
      </c>
      <c r="I110" s="2">
        <f>battery_capacity/cargoFC1!I110</f>
        <v>8.2325581395348895</v>
      </c>
      <c r="J110" s="2">
        <f>volum/cargoFC1!J110</f>
        <v>0</v>
      </c>
      <c r="K110">
        <f>volum/cargoFC1!K110</f>
        <v>17.226529279135246</v>
      </c>
      <c r="L110">
        <f>volum/cargoFC1!L110</f>
        <v>30.146426238486679</v>
      </c>
      <c r="M110" s="2">
        <f>battery_capacity/cargoFC1!M110</f>
        <v>7.3643410852713087</v>
      </c>
      <c r="N110" s="2">
        <f>volum/cargoFC1!N110</f>
        <v>0.93727977448907551</v>
      </c>
      <c r="O110" s="2">
        <f>volum/cargoFC1!O110</f>
        <v>43.066323197838109</v>
      </c>
      <c r="P110" s="2">
        <f>volum/cargoFC1!P110</f>
        <v>30.146426238486679</v>
      </c>
      <c r="Q110" s="2">
        <f>volum/cargoFC1!Q110</f>
        <v>165.40540540540539</v>
      </c>
      <c r="R110" s="2">
        <f>volum/cargoFC1!R110</f>
        <v>5.5135135135135132</v>
      </c>
      <c r="S110" s="2">
        <f>volum/cargoFC1!S110</f>
        <v>5.0645996080657518</v>
      </c>
      <c r="T110" s="2">
        <f>volum/cargoFC1!T110</f>
        <v>12.661499020164383</v>
      </c>
    </row>
    <row r="111" spans="1:20">
      <c r="A111" s="8">
        <v>10.9</v>
      </c>
      <c r="B111" s="2">
        <f>volum/cargoFC1!B111</f>
        <v>27.027027027027028</v>
      </c>
      <c r="C111" s="2">
        <f>volum/cargoFC1!C111</f>
        <v>18.33976833976838</v>
      </c>
      <c r="D111" s="2">
        <f>battery_capacity/cargoFC1!D111</f>
        <v>3.10853281853282</v>
      </c>
      <c r="E111" s="2">
        <f>battery_capacity/cargoFC1!E111</f>
        <v>5.5135135135135096</v>
      </c>
      <c r="F111" s="2">
        <f>battery_capacity/cargoFC1!F111</f>
        <v>6.6138996138996173</v>
      </c>
      <c r="G111" s="2">
        <f>battery_capacity/cargoFC1!G111</f>
        <v>7.4832046332046387</v>
      </c>
      <c r="H111" s="2">
        <f>battery_capacity/cargoFC1!H111</f>
        <v>5.4150579150579086</v>
      </c>
      <c r="I111" s="2">
        <f>battery_capacity/cargoFC1!I111</f>
        <v>8.2007722007722066</v>
      </c>
      <c r="J111" s="2">
        <f>volum/cargoFC1!J111</f>
        <v>0</v>
      </c>
      <c r="K111">
        <f>volum/cargoFC1!K111</f>
        <v>17.16001763412164</v>
      </c>
      <c r="L111">
        <f>volum/cargoFC1!L111</f>
        <v>30.03003085971287</v>
      </c>
      <c r="M111" s="2">
        <f>battery_capacity/cargoFC1!M111</f>
        <v>7.3359073359073275</v>
      </c>
      <c r="N111" s="2">
        <f>volum/cargoFC1!N111</f>
        <v>0.93366093366093239</v>
      </c>
      <c r="O111" s="2">
        <f>volum/cargoFC1!O111</f>
        <v>42.900044085304096</v>
      </c>
      <c r="P111" s="2">
        <f>volum/cargoFC1!P111</f>
        <v>30.03003085971287</v>
      </c>
      <c r="Q111" s="2">
        <f>volum/cargoFC1!Q111</f>
        <v>164.76923076923077</v>
      </c>
      <c r="R111" s="2">
        <f>volum/cargoFC1!R111</f>
        <v>5.4923076923076923</v>
      </c>
      <c r="S111" s="2">
        <f>volum/cargoFC1!S111</f>
        <v>5.0450451844317517</v>
      </c>
      <c r="T111" s="2">
        <f>volum/cargoFC1!T111</f>
        <v>12.612612961079384</v>
      </c>
    </row>
    <row r="112" spans="1:20">
      <c r="A112" s="8">
        <v>11</v>
      </c>
      <c r="B112" s="2">
        <f>volum/cargoFC1!B112</f>
        <v>26.923076923076923</v>
      </c>
      <c r="C112" s="2">
        <f>volum/cargoFC1!C112</f>
        <v>18.269230769230809</v>
      </c>
      <c r="D112" s="2">
        <f>battery_capacity/cargoFC1!D112</f>
        <v>3.0965769230769244</v>
      </c>
      <c r="E112" s="2">
        <f>battery_capacity/cargoFC1!E112</f>
        <v>5.4923076923076879</v>
      </c>
      <c r="F112" s="2">
        <f>battery_capacity/cargoFC1!F112</f>
        <v>6.5884615384615417</v>
      </c>
      <c r="G112" s="2">
        <f>battery_capacity/cargoFC1!G112</f>
        <v>7.4544230769230815</v>
      </c>
      <c r="H112" s="2">
        <f>battery_capacity/cargoFC1!H112</f>
        <v>5.3942307692307629</v>
      </c>
      <c r="I112" s="2">
        <f>battery_capacity/cargoFC1!I112</f>
        <v>8.169230769230774</v>
      </c>
      <c r="J112" s="2">
        <f>volum/cargoFC1!J112</f>
        <v>0</v>
      </c>
      <c r="K112">
        <f>volum/cargoFC1!K112</f>
        <v>17.094017616755462</v>
      </c>
      <c r="L112">
        <f>volum/cargoFC1!L112</f>
        <v>29.914530829322061</v>
      </c>
      <c r="M112" s="2">
        <f>battery_capacity/cargoFC1!M112</f>
        <v>7.3076923076922995</v>
      </c>
      <c r="N112" s="2">
        <f>volum/cargoFC1!N112</f>
        <v>0.93006993006992877</v>
      </c>
      <c r="O112" s="2">
        <f>volum/cargoFC1!O112</f>
        <v>42.735044041888656</v>
      </c>
      <c r="P112" s="2">
        <f>volum/cargoFC1!P112</f>
        <v>29.914530829322061</v>
      </c>
      <c r="Q112" s="2">
        <f>volum/cargoFC1!Q112</f>
        <v>164.13793103448276</v>
      </c>
      <c r="R112" s="2">
        <f>volum/cargoFC1!R112</f>
        <v>5.4712643678160919</v>
      </c>
      <c r="S112" s="2">
        <f>volum/cargoFC1!S112</f>
        <v>5.0256411793260964</v>
      </c>
      <c r="T112" s="2">
        <f>volum/cargoFC1!T112</f>
        <v>12.564102948315245</v>
      </c>
    </row>
    <row r="113" spans="1:20">
      <c r="A113" s="8">
        <v>11.1</v>
      </c>
      <c r="B113" s="2">
        <f>volum/cargoFC1!B113</f>
        <v>26.819923371647509</v>
      </c>
      <c r="C113" s="2">
        <f>volum/cargoFC1!C113</f>
        <v>18.199233716475135</v>
      </c>
      <c r="D113" s="2">
        <f>battery_capacity/cargoFC1!D113</f>
        <v>3.0847126436781616</v>
      </c>
      <c r="E113" s="2">
        <f>battery_capacity/cargoFC1!E113</f>
        <v>5.4712643678160875</v>
      </c>
      <c r="F113" s="2">
        <f>battery_capacity/cargoFC1!F113</f>
        <v>6.5632183908045993</v>
      </c>
      <c r="G113" s="2">
        <f>battery_capacity/cargoFC1!G113</f>
        <v>7.4258620689655217</v>
      </c>
      <c r="H113" s="2">
        <f>battery_capacity/cargoFC1!H113</f>
        <v>5.3735632183907978</v>
      </c>
      <c r="I113" s="2">
        <f>battery_capacity/cargoFC1!I113</f>
        <v>8.1379310344827633</v>
      </c>
      <c r="J113" s="2">
        <f>volum/cargoFC1!J113</f>
        <v>0</v>
      </c>
      <c r="K113">
        <f>volum/cargoFC1!K113</f>
        <v>17.028523346263633</v>
      </c>
      <c r="L113">
        <f>volum/cargoFC1!L113</f>
        <v>29.799915855961356</v>
      </c>
      <c r="M113" s="2">
        <f>battery_capacity/cargoFC1!M113</f>
        <v>7.2796934865900287</v>
      </c>
      <c r="N113" s="2">
        <f>volum/cargoFC1!N113</f>
        <v>0.92650644374782165</v>
      </c>
      <c r="O113" s="2">
        <f>volum/cargoFC1!O113</f>
        <v>42.571308365659078</v>
      </c>
      <c r="P113" s="2">
        <f>volum/cargoFC1!P113</f>
        <v>29.799915855961356</v>
      </c>
      <c r="Q113" s="2">
        <f>volum/cargoFC1!Q113</f>
        <v>163.51145038167942</v>
      </c>
      <c r="R113" s="2">
        <f>volum/cargoFC1!R113</f>
        <v>5.4503816793893138</v>
      </c>
      <c r="S113" s="2">
        <f>volum/cargoFC1!S113</f>
        <v>5.0063858638014977</v>
      </c>
      <c r="T113" s="2">
        <f>volum/cargoFC1!T113</f>
        <v>12.515964659503748</v>
      </c>
    </row>
    <row r="114" spans="1:20">
      <c r="A114" s="8">
        <v>11.2</v>
      </c>
      <c r="B114" s="2">
        <f>volum/cargoFC1!B114</f>
        <v>26.717557251908399</v>
      </c>
      <c r="C114" s="2">
        <f>volum/cargoFC1!C114</f>
        <v>18.129770992366453</v>
      </c>
      <c r="D114" s="2">
        <f>battery_capacity/cargoFC1!D114</f>
        <v>3.0729389312977107</v>
      </c>
      <c r="E114" s="2">
        <f>battery_capacity/cargoFC1!E114</f>
        <v>5.4503816793893094</v>
      </c>
      <c r="F114" s="2">
        <f>battery_capacity/cargoFC1!F114</f>
        <v>6.5381679389312994</v>
      </c>
      <c r="G114" s="2">
        <f>battery_capacity/cargoFC1!G114</f>
        <v>7.3975190839694704</v>
      </c>
      <c r="H114" s="2">
        <f>battery_capacity/cargoFC1!H114</f>
        <v>5.3530534351144974</v>
      </c>
      <c r="I114" s="2">
        <f>battery_capacity/cargoFC1!I114</f>
        <v>8.1068702290076384</v>
      </c>
      <c r="J114" s="2">
        <f>volum/cargoFC1!J114</f>
        <v>0</v>
      </c>
      <c r="K114">
        <f>volum/cargoFC1!K114</f>
        <v>16.963529031655792</v>
      </c>
      <c r="L114">
        <f>volum/cargoFC1!L114</f>
        <v>29.686175805397635</v>
      </c>
      <c r="M114" s="2">
        <f>battery_capacity/cargoFC1!M114</f>
        <v>7.2519083969465559</v>
      </c>
      <c r="N114" s="2">
        <f>volum/cargoFC1!N114</f>
        <v>0.92297015961137963</v>
      </c>
      <c r="O114" s="2">
        <f>volum/cargoFC1!O114</f>
        <v>42.408822579139482</v>
      </c>
      <c r="P114" s="2">
        <f>volum/cargoFC1!P114</f>
        <v>29.686175805397635</v>
      </c>
      <c r="Q114" s="2">
        <f>volum/cargoFC1!Q114</f>
        <v>162.88973384030422</v>
      </c>
      <c r="R114" s="2">
        <f>volum/cargoFC1!R114</f>
        <v>5.4296577946768068</v>
      </c>
      <c r="S114" s="2">
        <f>volum/cargoFC1!S114</f>
        <v>4.9872775353067933</v>
      </c>
      <c r="T114" s="2">
        <f>volum/cargoFC1!T114</f>
        <v>12.468193838266988</v>
      </c>
    </row>
    <row r="115" spans="1:20">
      <c r="A115" s="8">
        <v>11.3</v>
      </c>
      <c r="B115" s="2">
        <f>volum/cargoFC1!B115</f>
        <v>26.615969581749049</v>
      </c>
      <c r="C115" s="2">
        <f>volum/cargoFC1!C115</f>
        <v>18.060836501901182</v>
      </c>
      <c r="D115" s="2">
        <f>battery_capacity/cargoFC1!D115</f>
        <v>3.0612547528517111</v>
      </c>
      <c r="E115" s="2">
        <f>battery_capacity/cargoFC1!E115</f>
        <v>5.4296577946768014</v>
      </c>
      <c r="F115" s="2">
        <f>battery_capacity/cargoFC1!F115</f>
        <v>6.5133079847908748</v>
      </c>
      <c r="G115" s="2">
        <f>battery_capacity/cargoFC1!G115</f>
        <v>7.3693916349809925</v>
      </c>
      <c r="H115" s="2">
        <f>battery_capacity/cargoFC1!H115</f>
        <v>5.3326996197718568</v>
      </c>
      <c r="I115" s="2">
        <f>battery_capacity/cargoFC1!I115</f>
        <v>8.0760456273764305</v>
      </c>
      <c r="J115" s="2">
        <f>volum/cargoFC1!J115</f>
        <v>0</v>
      </c>
      <c r="K115">
        <f>volum/cargoFC1!K115</f>
        <v>16.899028970017437</v>
      </c>
      <c r="L115">
        <f>volum/cargoFC1!L115</f>
        <v>29.573300697530513</v>
      </c>
      <c r="M115" s="2">
        <f>battery_capacity/cargoFC1!M115</f>
        <v>7.2243346007604465</v>
      </c>
      <c r="N115" s="2">
        <f>volum/cargoFC1!N115</f>
        <v>0.91946076736951121</v>
      </c>
      <c r="O115" s="2">
        <f>volum/cargoFC1!O115</f>
        <v>42.247572425043593</v>
      </c>
      <c r="P115" s="2">
        <f>volum/cargoFC1!P115</f>
        <v>29.573300697530513</v>
      </c>
      <c r="Q115" s="2">
        <f>volum/cargoFC1!Q115</f>
        <v>162.27272727272731</v>
      </c>
      <c r="R115" s="2">
        <f>volum/cargoFC1!R115</f>
        <v>5.4090909090909101</v>
      </c>
      <c r="S115" s="2">
        <f>volum/cargoFC1!S115</f>
        <v>4.9683145171851173</v>
      </c>
      <c r="T115" s="2">
        <f>volum/cargoFC1!T115</f>
        <v>12.420786292962797</v>
      </c>
    </row>
    <row r="116" spans="1:20">
      <c r="A116" s="8">
        <v>11.4</v>
      </c>
      <c r="B116" s="2">
        <f>volum/cargoFC1!B116</f>
        <v>26.515151515151516</v>
      </c>
      <c r="C116" s="2">
        <f>volum/cargoFC1!C116</f>
        <v>17.992424242424285</v>
      </c>
      <c r="D116" s="2">
        <f>battery_capacity/cargoFC1!D116</f>
        <v>3.0496590909090915</v>
      </c>
      <c r="E116" s="2">
        <f>battery_capacity/cargoFC1!E116</f>
        <v>5.4090909090909056</v>
      </c>
      <c r="F116" s="2">
        <f>battery_capacity/cargoFC1!F116</f>
        <v>6.4886363636363642</v>
      </c>
      <c r="G116" s="2">
        <f>battery_capacity/cargoFC1!G116</f>
        <v>7.3414772727272783</v>
      </c>
      <c r="H116" s="2">
        <f>battery_capacity/cargoFC1!H116</f>
        <v>5.3124999999999938</v>
      </c>
      <c r="I116" s="2">
        <f>battery_capacity/cargoFC1!I116</f>
        <v>8.0454545454545503</v>
      </c>
      <c r="J116" s="2">
        <f>volum/cargoFC1!J116</f>
        <v>0</v>
      </c>
      <c r="K116">
        <f>volum/cargoFC1!K116</f>
        <v>16.835017544841765</v>
      </c>
      <c r="L116">
        <f>volum/cargoFC1!L116</f>
        <v>29.46128070347309</v>
      </c>
      <c r="M116" s="2">
        <f>battery_capacity/cargoFC1!M116</f>
        <v>7.1969696969696875</v>
      </c>
      <c r="N116" s="2">
        <f>volum/cargoFC1!N116</f>
        <v>0.91597796143250554</v>
      </c>
      <c r="O116" s="2">
        <f>volum/cargoFC1!O116</f>
        <v>42.087543862104418</v>
      </c>
      <c r="P116" s="2">
        <f>volum/cargoFC1!P116</f>
        <v>29.46128070347309</v>
      </c>
      <c r="Q116" s="2">
        <f>volum/cargoFC1!Q116</f>
        <v>161.66037735849056</v>
      </c>
      <c r="R116" s="2">
        <f>volum/cargoFC1!R116</f>
        <v>5.3886792452830194</v>
      </c>
      <c r="S116" s="2">
        <f>volum/cargoFC1!S116</f>
        <v>4.9494951581834705</v>
      </c>
      <c r="T116" s="2">
        <f>volum/cargoFC1!T116</f>
        <v>12.373737895458682</v>
      </c>
    </row>
    <row r="117" spans="1:20">
      <c r="A117" s="8">
        <v>11.5</v>
      </c>
      <c r="B117" s="2">
        <f>volum/cargoFC1!B117</f>
        <v>26.415094339622641</v>
      </c>
      <c r="C117" s="2">
        <f>volum/cargoFC1!C117</f>
        <v>17.924528301886834</v>
      </c>
      <c r="D117" s="2">
        <f>battery_capacity/cargoFC1!D117</f>
        <v>3.0381509433962268</v>
      </c>
      <c r="E117" s="2">
        <f>battery_capacity/cargoFC1!E117</f>
        <v>5.388679245283015</v>
      </c>
      <c r="F117" s="2">
        <f>battery_capacity/cargoFC1!F117</f>
        <v>6.464150943396227</v>
      </c>
      <c r="G117" s="2">
        <f>battery_capacity/cargoFC1!G117</f>
        <v>7.3137735849056646</v>
      </c>
      <c r="H117" s="2">
        <f>battery_capacity/cargoFC1!H117</f>
        <v>5.2924528301886724</v>
      </c>
      <c r="I117" s="2">
        <f>battery_capacity/cargoFC1!I117</f>
        <v>8.0150943396226459</v>
      </c>
      <c r="J117" s="2">
        <f>volum/cargoFC1!J117</f>
        <v>0</v>
      </c>
      <c r="K117">
        <f>volum/cargoFC1!K117</f>
        <v>16.771489224399396</v>
      </c>
      <c r="L117">
        <f>volum/cargoFC1!L117</f>
        <v>29.350106142698941</v>
      </c>
      <c r="M117" s="2">
        <f>battery_capacity/cargoFC1!M117</f>
        <v>7.1698113207547074</v>
      </c>
      <c r="N117" s="2">
        <f>volum/cargoFC1!N117</f>
        <v>0.9125214408233262</v>
      </c>
      <c r="O117" s="2">
        <f>volum/cargoFC1!O117</f>
        <v>41.928723060998486</v>
      </c>
      <c r="P117" s="2">
        <f>volum/cargoFC1!P117</f>
        <v>29.350106142698941</v>
      </c>
      <c r="Q117" s="2">
        <f>volum/cargoFC1!Q117</f>
        <v>161.05263157894737</v>
      </c>
      <c r="R117" s="2">
        <f>volum/cargoFC1!R117</f>
        <v>5.3684210526315796</v>
      </c>
      <c r="S117" s="2">
        <f>volum/cargoFC1!S117</f>
        <v>4.9308178319734139</v>
      </c>
      <c r="T117" s="2">
        <f>volum/cargoFC1!T117</f>
        <v>12.327044579933538</v>
      </c>
    </row>
    <row r="118" spans="1:20">
      <c r="A118" s="8">
        <v>11.6</v>
      </c>
      <c r="B118" s="2">
        <f>volum/cargoFC1!B118</f>
        <v>26.315789473684209</v>
      </c>
      <c r="C118" s="2">
        <f>volum/cargoFC1!C118</f>
        <v>17.857142857142897</v>
      </c>
      <c r="D118" s="2">
        <f>battery_capacity/cargoFC1!D118</f>
        <v>3.0267293233082708</v>
      </c>
      <c r="E118" s="2">
        <f>battery_capacity/cargoFC1!E118</f>
        <v>5.3684210526315752</v>
      </c>
      <c r="F118" s="2">
        <f>battery_capacity/cargoFC1!F118</f>
        <v>6.4398496240601508</v>
      </c>
      <c r="G118" s="2">
        <f>battery_capacity/cargoFC1!G118</f>
        <v>7.2862781954887259</v>
      </c>
      <c r="H118" s="2">
        <f>battery_capacity/cargoFC1!H118</f>
        <v>5.272556390977436</v>
      </c>
      <c r="I118" s="2">
        <f>battery_capacity/cargoFC1!I118</f>
        <v>7.9849624060150415</v>
      </c>
      <c r="J118" s="2">
        <f>volum/cargoFC1!J118</f>
        <v>0</v>
      </c>
      <c r="K118">
        <f>volum/cargoFC1!K118</f>
        <v>16.708438560144764</v>
      </c>
      <c r="L118">
        <f>volum/cargoFC1!L118</f>
        <v>29.239767480253334</v>
      </c>
      <c r="M118" s="2">
        <f>battery_capacity/cargoFC1!M118</f>
        <v>7.1428571428571326</v>
      </c>
      <c r="N118" s="2">
        <f>volum/cargoFC1!N118</f>
        <v>0.90909090909090773</v>
      </c>
      <c r="O118" s="2">
        <f>volum/cargoFC1!O118</f>
        <v>41.771096400361905</v>
      </c>
      <c r="P118" s="2">
        <f>volum/cargoFC1!P118</f>
        <v>29.239767480253334</v>
      </c>
      <c r="Q118" s="2">
        <f>volum/cargoFC1!Q118</f>
        <v>160.44943820224722</v>
      </c>
      <c r="R118" s="2">
        <f>volum/cargoFC1!R118</f>
        <v>5.3483146067415746</v>
      </c>
      <c r="S118" s="2">
        <f>volum/cargoFC1!S118</f>
        <v>4.9122809366825511</v>
      </c>
      <c r="T118" s="2">
        <f>volum/cargoFC1!T118</f>
        <v>12.280702341706384</v>
      </c>
    </row>
    <row r="119" spans="1:20">
      <c r="A119" s="8">
        <v>11.7</v>
      </c>
      <c r="B119" s="2">
        <f>volum/cargoFC1!B119</f>
        <v>26.217228464419478</v>
      </c>
      <c r="C119" s="2">
        <f>volum/cargoFC1!C119</f>
        <v>17.790262172284688</v>
      </c>
      <c r="D119" s="2">
        <f>battery_capacity/cargoFC1!D119</f>
        <v>3.0153932584269669</v>
      </c>
      <c r="E119" s="2">
        <f>battery_capacity/cargoFC1!E119</f>
        <v>5.3483146067415692</v>
      </c>
      <c r="F119" s="2">
        <f>battery_capacity/cargoFC1!F119</f>
        <v>6.4157303370786529</v>
      </c>
      <c r="G119" s="2">
        <f>battery_capacity/cargoFC1!G119</f>
        <v>7.2589887640449478</v>
      </c>
      <c r="H119" s="2">
        <f>battery_capacity/cargoFC1!H119</f>
        <v>5.2528089887640377</v>
      </c>
      <c r="I119" s="2">
        <f>battery_capacity/cargoFC1!I119</f>
        <v>7.9550561797752852</v>
      </c>
      <c r="J119" s="2">
        <f>volum/cargoFC1!J119</f>
        <v>0</v>
      </c>
      <c r="K119">
        <f>volum/cargoFC1!K119</f>
        <v>16.645860185158408</v>
      </c>
      <c r="L119">
        <f>volum/cargoFC1!L119</f>
        <v>29.130255324027218</v>
      </c>
      <c r="M119" s="2">
        <f>battery_capacity/cargoFC1!M119</f>
        <v>7.1161048689138475</v>
      </c>
      <c r="N119" s="2">
        <f>volum/cargoFC1!N119</f>
        <v>0.90568607422539882</v>
      </c>
      <c r="O119" s="2">
        <f>volum/cargoFC1!O119</f>
        <v>41.614650462896023</v>
      </c>
      <c r="P119" s="2">
        <f>volum/cargoFC1!P119</f>
        <v>29.130255324027218</v>
      </c>
      <c r="Q119" s="2">
        <f>volum/cargoFC1!Q119</f>
        <v>159.85074626865674</v>
      </c>
      <c r="R119" s="2">
        <f>volum/cargoFC1!R119</f>
        <v>5.3283582089552244</v>
      </c>
      <c r="S119" s="2">
        <f>volum/cargoFC1!S119</f>
        <v>4.8938828944365644</v>
      </c>
      <c r="T119" s="2">
        <f>volum/cargoFC1!T119</f>
        <v>12.234707236091415</v>
      </c>
    </row>
    <row r="120" spans="1:20">
      <c r="A120" s="8">
        <v>11.8</v>
      </c>
      <c r="B120" s="2">
        <f>volum/cargoFC1!B120</f>
        <v>26.119402985074625</v>
      </c>
      <c r="C120" s="2">
        <f>volum/cargoFC1!C120</f>
        <v>17.723880597014968</v>
      </c>
      <c r="D120" s="2">
        <f>battery_capacity/cargoFC1!D120</f>
        <v>3.0041417910447765</v>
      </c>
      <c r="E120" s="2">
        <f>battery_capacity/cargoFC1!E120</f>
        <v>5.3283582089552199</v>
      </c>
      <c r="F120" s="2">
        <f>battery_capacity/cargoFC1!F120</f>
        <v>6.3917910447761201</v>
      </c>
      <c r="G120" s="2">
        <f>battery_capacity/cargoFC1!G120</f>
        <v>7.2319029850746306</v>
      </c>
      <c r="H120" s="2">
        <f>battery_capacity/cargoFC1!H120</f>
        <v>5.2332089552238727</v>
      </c>
      <c r="I120" s="2">
        <f>battery_capacity/cargoFC1!I120</f>
        <v>7.9253731343283622</v>
      </c>
      <c r="J120" s="2">
        <f>volum/cargoFC1!J120</f>
        <v>0</v>
      </c>
      <c r="K120">
        <f>volum/cargoFC1!K120</f>
        <v>16.583748812624105</v>
      </c>
      <c r="L120">
        <f>volum/cargoFC1!L120</f>
        <v>29.021560422092183</v>
      </c>
      <c r="M120" s="2">
        <f>battery_capacity/cargoFC1!M120</f>
        <v>7.0895522388059593</v>
      </c>
      <c r="N120" s="2">
        <f>volum/cargoFC1!N120</f>
        <v>0.90230664857530396</v>
      </c>
      <c r="O120" s="2">
        <f>volum/cargoFC1!O120</f>
        <v>41.459372031560257</v>
      </c>
      <c r="P120" s="2">
        <f>volum/cargoFC1!P120</f>
        <v>29.021560422092183</v>
      </c>
      <c r="Q120" s="2">
        <f>volum/cargoFC1!Q120</f>
        <v>159.25650557620818</v>
      </c>
      <c r="R120" s="2">
        <f>volum/cargoFC1!R120</f>
        <v>5.3085501858736066</v>
      </c>
      <c r="S120" s="2">
        <f>volum/cargoFC1!S120</f>
        <v>4.8756221509114779</v>
      </c>
      <c r="T120" s="2">
        <f>volum/cargoFC1!T120</f>
        <v>12.189055377278702</v>
      </c>
    </row>
    <row r="121" spans="1:20">
      <c r="A121" s="8">
        <v>11.9</v>
      </c>
      <c r="B121" s="2">
        <f>volum/cargoFC1!B121</f>
        <v>26.022304832713758</v>
      </c>
      <c r="C121" s="2">
        <f>volum/cargoFC1!C121</f>
        <v>17.657992565055807</v>
      </c>
      <c r="D121" s="2">
        <f>battery_capacity/cargoFC1!D121</f>
        <v>2.992973977695168</v>
      </c>
      <c r="E121" s="2">
        <f>battery_capacity/cargoFC1!E121</f>
        <v>5.3085501858736031</v>
      </c>
      <c r="F121" s="2">
        <f>battery_capacity/cargoFC1!F121</f>
        <v>6.3680297397769534</v>
      </c>
      <c r="G121" s="2">
        <f>battery_capacity/cargoFC1!G121</f>
        <v>7.2050185873605992</v>
      </c>
      <c r="H121" s="2">
        <f>battery_capacity/cargoFC1!H121</f>
        <v>5.2137546468401412</v>
      </c>
      <c r="I121" s="2">
        <f>battery_capacity/cargoFC1!I121</f>
        <v>7.8959107806691504</v>
      </c>
      <c r="J121" s="2">
        <f>volum/cargoFC1!J121</f>
        <v>0</v>
      </c>
      <c r="K121">
        <f>volum/cargoFC1!K121</f>
        <v>16.522099234339898</v>
      </c>
      <c r="L121">
        <f>volum/cargoFC1!L121</f>
        <v>28.913673660094819</v>
      </c>
      <c r="M121" s="2">
        <f>battery_capacity/cargoFC1!M121</f>
        <v>7.0631970260222943</v>
      </c>
      <c r="N121" s="2">
        <f>volum/cargoFC1!N121</f>
        <v>0.89895234876647367</v>
      </c>
      <c r="O121" s="2">
        <f>volum/cargoFC1!O121</f>
        <v>41.30524808584974</v>
      </c>
      <c r="P121" s="2">
        <f>volum/cargoFC1!P121</f>
        <v>28.913673660094819</v>
      </c>
      <c r="Q121" s="2">
        <f>volum/cargoFC1!Q121</f>
        <v>158.66666666666666</v>
      </c>
      <c r="R121" s="2">
        <f>volum/cargoFC1!R121</f>
        <v>5.2888888888888888</v>
      </c>
      <c r="S121" s="2">
        <f>volum/cargoFC1!S121</f>
        <v>4.8574971748959213</v>
      </c>
      <c r="T121" s="2">
        <f>volum/cargoFC1!T121</f>
        <v>12.143742937239811</v>
      </c>
    </row>
    <row r="122" spans="1:20">
      <c r="A122" s="8">
        <v>12</v>
      </c>
      <c r="B122" s="2">
        <f>volum/cargoFC1!B122</f>
        <v>25.925925925925927</v>
      </c>
      <c r="C122" s="2">
        <f>volum/cargoFC1!C122</f>
        <v>17.592592592592638</v>
      </c>
      <c r="D122" s="2">
        <f>battery_capacity/cargoFC1!D122</f>
        <v>2.9818888888888893</v>
      </c>
      <c r="E122" s="2">
        <f>battery_capacity/cargoFC1!E122</f>
        <v>5.2888888888888861</v>
      </c>
      <c r="F122" s="2">
        <f>battery_capacity/cargoFC1!F122</f>
        <v>6.3444444444444459</v>
      </c>
      <c r="G122" s="2">
        <f>battery_capacity/cargoFC1!G122</f>
        <v>7.1783333333333381</v>
      </c>
      <c r="H122" s="2">
        <f>battery_capacity/cargoFC1!H122</f>
        <v>5.1944444444444375</v>
      </c>
      <c r="I122" s="2">
        <f>battery_capacity/cargoFC1!I122</f>
        <v>7.8666666666666725</v>
      </c>
      <c r="J122" s="2">
        <f>volum/cargoFC1!J122</f>
        <v>0</v>
      </c>
      <c r="K122">
        <f>volum/cargoFC1!K122</f>
        <v>16.460906319262339</v>
      </c>
      <c r="L122">
        <f>volum/cargoFC1!L122</f>
        <v>28.806586058709094</v>
      </c>
      <c r="M122" s="2">
        <f>battery_capacity/cargoFC1!M122</f>
        <v>7.0370370370370265</v>
      </c>
      <c r="N122" s="2">
        <f>volum/cargoFC1!N122</f>
        <v>0.8956228956228941</v>
      </c>
      <c r="O122" s="2">
        <f>volum/cargoFC1!O122</f>
        <v>41.152265798155845</v>
      </c>
      <c r="P122" s="2">
        <f>volum/cargoFC1!P122</f>
        <v>28.806586058709094</v>
      </c>
      <c r="Q122" s="2">
        <f>volum/cargoFC1!Q122</f>
        <v>158.08118081180808</v>
      </c>
      <c r="R122" s="2">
        <f>volum/cargoFC1!R122</f>
        <v>5.2693726937269361</v>
      </c>
      <c r="S122" s="2">
        <f>volum/cargoFC1!S122</f>
        <v>4.8395064578631199</v>
      </c>
      <c r="T122" s="2">
        <f>volum/cargoFC1!T122</f>
        <v>12.098766144657809</v>
      </c>
    </row>
    <row r="123" spans="1:20">
      <c r="A123" s="8">
        <v>12.1</v>
      </c>
      <c r="B123" s="2">
        <f>volum/cargoFC1!B123</f>
        <v>25.830258302583026</v>
      </c>
      <c r="C123" s="2">
        <f>volum/cargoFC1!C123</f>
        <v>17.527675276752813</v>
      </c>
      <c r="D123" s="2">
        <f>battery_capacity/cargoFC1!D123</f>
        <v>2.9708856088560891</v>
      </c>
      <c r="E123" s="2">
        <f>battery_capacity/cargoFC1!E123</f>
        <v>5.2693726937269334</v>
      </c>
      <c r="F123" s="2">
        <f>battery_capacity/cargoFC1!F123</f>
        <v>6.3210332103321045</v>
      </c>
      <c r="G123" s="2">
        <f>battery_capacity/cargoFC1!G123</f>
        <v>7.1518450184501887</v>
      </c>
      <c r="H123" s="2">
        <f>battery_capacity/cargoFC1!H123</f>
        <v>5.1752767527675205</v>
      </c>
      <c r="I123" s="2">
        <f>battery_capacity/cargoFC1!I123</f>
        <v>7.8376383763837687</v>
      </c>
      <c r="J123" s="2">
        <f>volum/cargoFC1!J123</f>
        <v>0</v>
      </c>
      <c r="K123">
        <f>volum/cargoFC1!K123</f>
        <v>16.400165012082898</v>
      </c>
      <c r="L123">
        <f>volum/cargoFC1!L123</f>
        <v>28.700288771145068</v>
      </c>
      <c r="M123" s="2">
        <f>battery_capacity/cargoFC1!M123</f>
        <v>7.0110701107010955</v>
      </c>
      <c r="N123" s="2">
        <f>volum/cargoFC1!N123</f>
        <v>0.89231801408923017</v>
      </c>
      <c r="O123" s="2">
        <f>volum/cargoFC1!O123</f>
        <v>41.000412530207242</v>
      </c>
      <c r="P123" s="2">
        <f>volum/cargoFC1!P123</f>
        <v>28.700288771145068</v>
      </c>
      <c r="Q123" s="2">
        <f>volum/cargoFC1!Q123</f>
        <v>157.49999999999997</v>
      </c>
      <c r="R123" s="2">
        <f>volum/cargoFC1!R123</f>
        <v>5.2499999999999991</v>
      </c>
      <c r="S123" s="2">
        <f>volum/cargoFC1!S123</f>
        <v>4.8216485135523648</v>
      </c>
      <c r="T123" s="2">
        <f>volum/cargoFC1!T123</f>
        <v>12.054121283880921</v>
      </c>
    </row>
    <row r="124" spans="1:20">
      <c r="A124" s="8">
        <v>12.2</v>
      </c>
      <c r="B124" s="2">
        <f>volum/cargoFC1!B124</f>
        <v>25.735294117647058</v>
      </c>
      <c r="C124" s="2">
        <f>volum/cargoFC1!C124</f>
        <v>17.463235294117691</v>
      </c>
      <c r="D124" s="2">
        <f>battery_capacity/cargoFC1!D124</f>
        <v>2.9599632352941185</v>
      </c>
      <c r="E124" s="2">
        <f>battery_capacity/cargoFC1!E124</f>
        <v>5.2499999999999964</v>
      </c>
      <c r="F124" s="2">
        <f>battery_capacity/cargoFC1!F124</f>
        <v>6.2977941176470607</v>
      </c>
      <c r="G124" s="2">
        <f>battery_capacity/cargoFC1!G124</f>
        <v>7.1255514705882401</v>
      </c>
      <c r="H124" s="2">
        <f>battery_capacity/cargoFC1!H124</f>
        <v>5.1562499999999938</v>
      </c>
      <c r="I124" s="2">
        <f>battery_capacity/cargoFC1!I124</f>
        <v>7.8088235294117698</v>
      </c>
      <c r="J124" s="2">
        <f>volum/cargoFC1!J124</f>
        <v>0</v>
      </c>
      <c r="K124">
        <f>volum/cargoFC1!K124</f>
        <v>16.339870331835744</v>
      </c>
      <c r="L124">
        <f>volum/cargoFC1!L124</f>
        <v>28.594773080712553</v>
      </c>
      <c r="M124" s="2">
        <f>battery_capacity/cargoFC1!M124</f>
        <v>6.9852941176470482</v>
      </c>
      <c r="N124" s="2">
        <f>volum/cargoFC1!N124</f>
        <v>0.88903743315507866</v>
      </c>
      <c r="O124" s="2">
        <f>volum/cargoFC1!O124</f>
        <v>40.849675829589359</v>
      </c>
      <c r="P124" s="2">
        <f>volum/cargoFC1!P124</f>
        <v>28.594773080712553</v>
      </c>
      <c r="Q124" s="2">
        <f>volum/cargoFC1!Q124</f>
        <v>156.92307692307691</v>
      </c>
      <c r="R124" s="2">
        <f>volum/cargoFC1!R124</f>
        <v>5.2307692307692299</v>
      </c>
      <c r="S124" s="2">
        <f>volum/cargoFC1!S124</f>
        <v>4.8039218775597021</v>
      </c>
      <c r="T124" s="2">
        <f>volum/cargoFC1!T124</f>
        <v>12.009804693899262</v>
      </c>
    </row>
    <row r="125" spans="1:20">
      <c r="A125" s="8">
        <v>12.3</v>
      </c>
      <c r="B125" s="2">
        <f>volum/cargoFC1!B125</f>
        <v>25.641025641025639</v>
      </c>
      <c r="C125" s="2">
        <f>volum/cargoFC1!C125</f>
        <v>17.399267399267444</v>
      </c>
      <c r="D125" s="2">
        <f>battery_capacity/cargoFC1!D125</f>
        <v>2.9491208791208798</v>
      </c>
      <c r="E125" s="2">
        <f>battery_capacity/cargoFC1!E125</f>
        <v>5.2307692307692273</v>
      </c>
      <c r="F125" s="2">
        <f>battery_capacity/cargoFC1!F125</f>
        <v>6.2747252747252764</v>
      </c>
      <c r="G125" s="2">
        <f>battery_capacity/cargoFC1!G125</f>
        <v>7.0994505494505544</v>
      </c>
      <c r="H125" s="2">
        <f>battery_capacity/cargoFC1!H125</f>
        <v>5.1373626373626307</v>
      </c>
      <c r="I125" s="2">
        <f>battery_capacity/cargoFC1!I125</f>
        <v>7.7802197802197854</v>
      </c>
      <c r="J125" s="2">
        <f>volum/cargoFC1!J125</f>
        <v>0</v>
      </c>
      <c r="K125">
        <f>volum/cargoFC1!K125</f>
        <v>16.280017370536186</v>
      </c>
      <c r="L125">
        <f>volum/cargoFC1!L125</f>
        <v>28.490030398438325</v>
      </c>
      <c r="M125" s="2">
        <f>battery_capacity/cargoFC1!M125</f>
        <v>6.9597069597069483</v>
      </c>
      <c r="N125" s="2">
        <f>volum/cargoFC1!N125</f>
        <v>0.88578088578088421</v>
      </c>
      <c r="O125" s="2">
        <f>volum/cargoFC1!O125</f>
        <v>40.700043426340464</v>
      </c>
      <c r="P125" s="2">
        <f>volum/cargoFC1!P125</f>
        <v>28.490030398438325</v>
      </c>
      <c r="Q125" s="2">
        <f>volum/cargoFC1!Q125</f>
        <v>156.35036496350364</v>
      </c>
      <c r="R125" s="2">
        <f>volum/cargoFC1!R125</f>
        <v>5.211678832116788</v>
      </c>
      <c r="S125" s="2">
        <f>volum/cargoFC1!S125</f>
        <v>4.7863251069376318</v>
      </c>
      <c r="T125" s="2">
        <f>volum/cargoFC1!T125</f>
        <v>11.965812767344087</v>
      </c>
    </row>
    <row r="126" spans="1:20">
      <c r="A126" s="8">
        <v>12.4</v>
      </c>
      <c r="B126" s="2">
        <f>volum/cargoFC1!B126</f>
        <v>25.547445255474454</v>
      </c>
      <c r="C126" s="2">
        <f>volum/cargoFC1!C126</f>
        <v>17.335766423357711</v>
      </c>
      <c r="D126" s="2">
        <f>battery_capacity/cargoFC1!D126</f>
        <v>2.9383576642335774</v>
      </c>
      <c r="E126" s="2">
        <f>battery_capacity/cargoFC1!E126</f>
        <v>5.2116788321167853</v>
      </c>
      <c r="F126" s="2">
        <f>battery_capacity/cargoFC1!F126</f>
        <v>6.2518248175182505</v>
      </c>
      <c r="G126" s="2">
        <f>battery_capacity/cargoFC1!G126</f>
        <v>7.0735401459854064</v>
      </c>
      <c r="H126" s="2">
        <f>battery_capacity/cargoFC1!H126</f>
        <v>5.1186131386861256</v>
      </c>
      <c r="I126" s="2">
        <f>battery_capacity/cargoFC1!I126</f>
        <v>7.751824817518254</v>
      </c>
      <c r="J126" s="2">
        <f>volum/cargoFC1!J126</f>
        <v>0</v>
      </c>
      <c r="K126">
        <f>volum/cargoFC1!K126</f>
        <v>16.22060129184889</v>
      </c>
      <c r="L126">
        <f>volum/cargoFC1!L126</f>
        <v>28.386052260735557</v>
      </c>
      <c r="M126" s="2">
        <f>battery_capacity/cargoFC1!M126</f>
        <v>6.9343065693430548</v>
      </c>
      <c r="N126" s="2">
        <f>volum/cargoFC1!N126</f>
        <v>0.88254810882547952</v>
      </c>
      <c r="O126" s="2">
        <f>volum/cargoFC1!O126</f>
        <v>40.55150322962222</v>
      </c>
      <c r="P126" s="2">
        <f>volum/cargoFC1!P126</f>
        <v>28.386052260735557</v>
      </c>
      <c r="Q126" s="2">
        <f>volum/cargoFC1!Q126</f>
        <v>155.78181818181818</v>
      </c>
      <c r="R126" s="2">
        <f>volum/cargoFC1!R126</f>
        <v>5.1927272727272724</v>
      </c>
      <c r="S126" s="2">
        <f>volum/cargoFC1!S126</f>
        <v>4.768856779803567</v>
      </c>
      <c r="T126" s="2">
        <f>volum/cargoFC1!T126</f>
        <v>11.922141949508925</v>
      </c>
    </row>
    <row r="127" spans="1:20">
      <c r="A127" s="8">
        <v>12.5</v>
      </c>
      <c r="B127" s="2">
        <f>volum/cargoFC1!B127</f>
        <v>25.454545454545453</v>
      </c>
      <c r="C127" s="2">
        <f>volum/cargoFC1!C127</f>
        <v>17.27272727272732</v>
      </c>
      <c r="D127" s="2">
        <f>battery_capacity/cargoFC1!D127</f>
        <v>2.9276727272727281</v>
      </c>
      <c r="E127" s="2">
        <f>battery_capacity/cargoFC1!E127</f>
        <v>5.1927272727272689</v>
      </c>
      <c r="F127" s="2">
        <f>battery_capacity/cargoFC1!F127</f>
        <v>6.2290909090909103</v>
      </c>
      <c r="G127" s="2">
        <f>battery_capacity/cargoFC1!G127</f>
        <v>7.0478181818181866</v>
      </c>
      <c r="H127" s="2">
        <f>battery_capacity/cargoFC1!H127</f>
        <v>5.0999999999999934</v>
      </c>
      <c r="I127" s="2">
        <f>battery_capacity/cargoFC1!I127</f>
        <v>7.723636363636369</v>
      </c>
      <c r="J127" s="2">
        <f>volum/cargoFC1!J127</f>
        <v>0</v>
      </c>
      <c r="K127">
        <f>volum/cargoFC1!K127</f>
        <v>16.161617329785166</v>
      </c>
      <c r="L127">
        <f>volum/cargoFC1!L127</f>
        <v>28.282830327124039</v>
      </c>
      <c r="M127" s="2">
        <f>battery_capacity/cargoFC1!M127</f>
        <v>6.9090909090908985</v>
      </c>
      <c r="N127" s="2">
        <f>volum/cargoFC1!N127</f>
        <v>0.87933884297520504</v>
      </c>
      <c r="O127" s="2">
        <f>volum/cargoFC1!O127</f>
        <v>40.404043324462911</v>
      </c>
      <c r="P127" s="2">
        <f>volum/cargoFC1!P127</f>
        <v>28.282830327124039</v>
      </c>
      <c r="Q127" s="2">
        <f>volum/cargoFC1!Q127</f>
        <v>155.21739130434784</v>
      </c>
      <c r="R127" s="2">
        <f>volum/cargoFC1!R127</f>
        <v>5.1739130434782608</v>
      </c>
      <c r="S127" s="2">
        <f>volum/cargoFC1!S127</f>
        <v>4.7515154949568315</v>
      </c>
      <c r="T127" s="2">
        <f>volum/cargoFC1!T127</f>
        <v>11.878788737392087</v>
      </c>
    </row>
    <row r="128" spans="1:20">
      <c r="A128" s="8">
        <v>12.6</v>
      </c>
      <c r="B128" s="2">
        <f>volum/cargoFC1!B128</f>
        <v>25.362318840579707</v>
      </c>
      <c r="C128" s="2">
        <f>volum/cargoFC1!C128</f>
        <v>17.210144927536277</v>
      </c>
      <c r="D128" s="2">
        <f>battery_capacity/cargoFC1!D128</f>
        <v>2.917065217391305</v>
      </c>
      <c r="E128" s="2">
        <f>battery_capacity/cargoFC1!E128</f>
        <v>5.1739130434782572</v>
      </c>
      <c r="F128" s="2">
        <f>battery_capacity/cargoFC1!F128</f>
        <v>6.2065217391304364</v>
      </c>
      <c r="G128" s="2">
        <f>battery_capacity/cargoFC1!G128</f>
        <v>7.0222826086956571</v>
      </c>
      <c r="H128" s="2">
        <f>battery_capacity/cargoFC1!H128</f>
        <v>5.0815217391304284</v>
      </c>
      <c r="I128" s="2">
        <f>battery_capacity/cargoFC1!I128</f>
        <v>7.6956521739130492</v>
      </c>
      <c r="J128" s="2">
        <f>volum/cargoFC1!J128</f>
        <v>0</v>
      </c>
      <c r="K128">
        <f>volum/cargoFC1!K128</f>
        <v>16.103060787428571</v>
      </c>
      <c r="L128">
        <f>volum/cargoFC1!L128</f>
        <v>28.180356377999999</v>
      </c>
      <c r="M128" s="2">
        <f>battery_capacity/cargoFC1!M128</f>
        <v>6.8840579710144825</v>
      </c>
      <c r="N128" s="2">
        <f>volum/cargoFC1!N128</f>
        <v>0.87615283267457023</v>
      </c>
      <c r="O128" s="2">
        <f>volum/cargoFC1!O128</f>
        <v>40.25765196857143</v>
      </c>
      <c r="P128" s="2">
        <f>volum/cargoFC1!P128</f>
        <v>28.180356377999999</v>
      </c>
      <c r="Q128" s="2">
        <f>volum/cargoFC1!Q128</f>
        <v>154.65703971119191</v>
      </c>
      <c r="R128" s="2">
        <f>volum/cargoFC1!R128</f>
        <v>5.1552346570397303</v>
      </c>
      <c r="S128" s="2">
        <f>volum/cargoFC1!S128</f>
        <v>4.7342998715039935</v>
      </c>
      <c r="T128" s="2">
        <f>volum/cargoFC1!T128</f>
        <v>11.83574967875999</v>
      </c>
    </row>
    <row r="129" spans="1:20">
      <c r="A129" s="8">
        <v>12.7</v>
      </c>
      <c r="B129" s="2">
        <f>volum/cargoFC1!B129</f>
        <v>25.270758122743775</v>
      </c>
      <c r="C129" s="2">
        <f>volum/cargoFC1!C129</f>
        <v>17.148014440433322</v>
      </c>
      <c r="D129" s="2">
        <f>battery_capacity/cargoFC1!D129</f>
        <v>2.9065342960288922</v>
      </c>
      <c r="E129" s="2">
        <f>battery_capacity/cargoFC1!E129</f>
        <v>5.1552346570397267</v>
      </c>
      <c r="F129" s="2">
        <f>battery_capacity/cargoFC1!F129</f>
        <v>6.1841155234657279</v>
      </c>
      <c r="G129" s="2">
        <f>battery_capacity/cargoFC1!G129</f>
        <v>6.9969314079422693</v>
      </c>
      <c r="H129" s="2">
        <f>battery_capacity/cargoFC1!H129</f>
        <v>5.0631768953068708</v>
      </c>
      <c r="I129" s="2">
        <f>battery_capacity/cargoFC1!I129</f>
        <v>7.6678700361011174</v>
      </c>
      <c r="J129" s="2">
        <f>volum/cargoFC1!J129</f>
        <v>0</v>
      </c>
      <c r="K129">
        <f>volum/cargoFC1!K129</f>
        <v>16.044927035688129</v>
      </c>
      <c r="L129">
        <f>volum/cargoFC1!L129</f>
        <v>28.078622312454229</v>
      </c>
      <c r="M129" s="2">
        <f>battery_capacity/cargoFC1!M129</f>
        <v>6.8592057761733001</v>
      </c>
      <c r="N129" s="2">
        <f>volum/cargoFC1!N129</f>
        <v>0.87298982605841979</v>
      </c>
      <c r="O129" s="2">
        <f>volum/cargoFC1!O129</f>
        <v>40.112317589220325</v>
      </c>
      <c r="P129" s="2">
        <f>volum/cargoFC1!P129</f>
        <v>28.078622312454229</v>
      </c>
      <c r="Q129" s="2">
        <f>volum/cargoFC1!Q129</f>
        <v>154.10071942446098</v>
      </c>
      <c r="R129" s="2">
        <f>volum/cargoFC1!R129</f>
        <v>5.1366906474820331</v>
      </c>
      <c r="S129" s="2">
        <f>volum/cargoFC1!S129</f>
        <v>4.7172085484923034</v>
      </c>
      <c r="T129" s="2">
        <f>volum/cargoFC1!T129</f>
        <v>11.793021371230765</v>
      </c>
    </row>
    <row r="130" spans="1:20">
      <c r="A130" s="8">
        <v>12.8</v>
      </c>
      <c r="B130" s="2">
        <f>volum/cargoFC1!B130</f>
        <v>25.179856115108002</v>
      </c>
      <c r="C130" s="2">
        <f>volum/cargoFC1!C130</f>
        <v>17.086330935251905</v>
      </c>
      <c r="D130" s="2">
        <f>battery_capacity/cargoFC1!D130</f>
        <v>2.8960791366906586</v>
      </c>
      <c r="E130" s="2">
        <f>battery_capacity/cargoFC1!E130</f>
        <v>5.1366906474820295</v>
      </c>
      <c r="F130" s="2">
        <f>battery_capacity/cargoFC1!F130</f>
        <v>6.1618705035971457</v>
      </c>
      <c r="G130" s="2">
        <f>battery_capacity/cargoFC1!G130</f>
        <v>6.9717625899280886</v>
      </c>
      <c r="H130" s="2">
        <f>battery_capacity/cargoFC1!H130</f>
        <v>5.0449640287769899</v>
      </c>
      <c r="I130" s="2">
        <f>battery_capacity/cargoFC1!I130</f>
        <v>7.6402877697842069</v>
      </c>
      <c r="J130" s="2">
        <f>volum/cargoFC1!J130</f>
        <v>0</v>
      </c>
      <c r="K130">
        <f>volum/cargoFC1!K130</f>
        <v>15.98721151207844</v>
      </c>
      <c r="L130">
        <f>volum/cargoFC1!L130</f>
        <v>27.977620146137269</v>
      </c>
      <c r="M130" s="2">
        <f>battery_capacity/cargoFC1!M130</f>
        <v>6.8345323741007338</v>
      </c>
      <c r="N130" s="2">
        <f>volum/cargoFC1!N130</f>
        <v>0.86984957488554782</v>
      </c>
      <c r="O130" s="2">
        <f>volum/cargoFC1!O130</f>
        <v>39.9680287801961</v>
      </c>
      <c r="P130" s="2">
        <f>volum/cargoFC1!P130</f>
        <v>27.977620146137269</v>
      </c>
      <c r="Q130" s="2">
        <f>volum/cargoFC1!Q130</f>
        <v>153.54838709677475</v>
      </c>
      <c r="R130" s="2">
        <f>volum/cargoFC1!R130</f>
        <v>5.1182795698924917</v>
      </c>
      <c r="S130" s="2">
        <f>volum/cargoFC1!S130</f>
        <v>4.7002401845510544</v>
      </c>
      <c r="T130" s="2">
        <f>volum/cargoFC1!T130</f>
        <v>11.75060046137764</v>
      </c>
    </row>
    <row r="131" spans="1:20">
      <c r="A131" s="8">
        <v>12.9</v>
      </c>
      <c r="B131" s="2">
        <f>volum/cargoFC1!B131</f>
        <v>25.089605734767115</v>
      </c>
      <c r="C131" s="2">
        <f>volum/cargoFC1!C131</f>
        <v>17.025089605734877</v>
      </c>
      <c r="D131" s="2">
        <f>battery_capacity/cargoFC1!D131</f>
        <v>2.8856989247311939</v>
      </c>
      <c r="E131" s="2">
        <f>battery_capacity/cargoFC1!E131</f>
        <v>5.118279569892489</v>
      </c>
      <c r="F131" s="2">
        <f>battery_capacity/cargoFC1!F131</f>
        <v>6.139784946236583</v>
      </c>
      <c r="G131" s="2">
        <f>battery_capacity/cargoFC1!G131</f>
        <v>6.9467741935484195</v>
      </c>
      <c r="H131" s="2">
        <f>battery_capacity/cargoFC1!H131</f>
        <v>5.0268817204301186</v>
      </c>
      <c r="I131" s="2">
        <f>battery_capacity/cargoFC1!I131</f>
        <v>7.6129032258064866</v>
      </c>
      <c r="J131" s="2">
        <f>volum/cargoFC1!J131</f>
        <v>0</v>
      </c>
      <c r="K131">
        <f>volum/cargoFC1!K131</f>
        <v>15.929909719526034</v>
      </c>
      <c r="L131">
        <f>volum/cargoFC1!L131</f>
        <v>27.877342009170558</v>
      </c>
      <c r="M131" s="2">
        <f>battery_capacity/cargoFC1!M131</f>
        <v>6.8100358422939209</v>
      </c>
      <c r="N131" s="2">
        <f>volum/cargoFC1!N131</f>
        <v>0.86673183447377167</v>
      </c>
      <c r="O131" s="2">
        <f>volum/cargoFC1!O131</f>
        <v>39.824774298815086</v>
      </c>
      <c r="P131" s="2">
        <f>volum/cargoFC1!P131</f>
        <v>27.877342009170558</v>
      </c>
      <c r="Q131" s="2">
        <f>volum/cargoFC1!Q131</f>
        <v>153.00000000000051</v>
      </c>
      <c r="R131" s="2">
        <f>volum/cargoFC1!R131</f>
        <v>5.1000000000000174</v>
      </c>
      <c r="S131" s="2">
        <f>volum/cargoFC1!S131</f>
        <v>4.6833934575406468</v>
      </c>
      <c r="T131" s="2">
        <f>volum/cargoFC1!T131</f>
        <v>11.70848364385162</v>
      </c>
    </row>
    <row r="132" spans="1:20">
      <c r="A132" s="8">
        <v>13</v>
      </c>
      <c r="B132" s="2">
        <f>volum/cargoFC1!B132</f>
        <v>25.000000000000089</v>
      </c>
      <c r="C132" s="2">
        <f>volum/cargoFC1!C132</f>
        <v>16.964285714285822</v>
      </c>
      <c r="D132" s="2">
        <f>battery_capacity/cargoFC1!D132</f>
        <v>2.875392857142868</v>
      </c>
      <c r="E132" s="2">
        <f>battery_capacity/cargoFC1!E132</f>
        <v>5.1000000000000147</v>
      </c>
      <c r="F132" s="2">
        <f>battery_capacity/cargoFC1!F132</f>
        <v>6.117857142857166</v>
      </c>
      <c r="G132" s="2">
        <f>battery_capacity/cargoFC1!G132</f>
        <v>6.9219642857143171</v>
      </c>
      <c r="H132" s="2">
        <f>battery_capacity/cargoFC1!H132</f>
        <v>5.0089285714285818</v>
      </c>
      <c r="I132" s="2">
        <f>battery_capacity/cargoFC1!I132</f>
        <v>7.58571428571432</v>
      </c>
      <c r="J132" s="2">
        <f>volum/cargoFC1!J132</f>
        <v>0</v>
      </c>
      <c r="K132">
        <f>volum/cargoFC1!K132</f>
        <v>15.8730172252013</v>
      </c>
      <c r="L132">
        <f>volum/cargoFC1!L132</f>
        <v>27.777780144102277</v>
      </c>
      <c r="M132" s="2">
        <f>battery_capacity/cargoFC1!M132</f>
        <v>6.7857142857142989</v>
      </c>
      <c r="N132" s="2">
        <f>volum/cargoFC1!N132</f>
        <v>0.86363636363636531</v>
      </c>
      <c r="O132" s="2">
        <f>volum/cargoFC1!O132</f>
        <v>39.682543063003251</v>
      </c>
      <c r="P132" s="2">
        <f>volum/cargoFC1!P132</f>
        <v>27.777780144102277</v>
      </c>
      <c r="Q132" s="2">
        <f>volum/cargoFC1!Q132</f>
        <v>152.4555160142354</v>
      </c>
      <c r="R132" s="2">
        <f>volum/cargoFC1!R132</f>
        <v>5.0818505338078461</v>
      </c>
      <c r="S132" s="2">
        <f>volum/cargoFC1!S132</f>
        <v>4.6666670642091752</v>
      </c>
      <c r="T132" s="2">
        <f>volum/cargoFC1!T132</f>
        <v>11.666667660522942</v>
      </c>
    </row>
    <row r="133" spans="1:20">
      <c r="A133" s="8">
        <v>13.1</v>
      </c>
      <c r="B133" s="2">
        <f>volum/cargoFC1!B133</f>
        <v>24.91103202846984</v>
      </c>
      <c r="C133" s="2">
        <f>volum/cargoFC1!C133</f>
        <v>16.903914590747441</v>
      </c>
      <c r="D133" s="2">
        <f>battery_capacity/cargoFC1!D133</f>
        <v>2.8651601423487651</v>
      </c>
      <c r="E133" s="2">
        <f>battery_capacity/cargoFC1!E133</f>
        <v>5.0818505338078444</v>
      </c>
      <c r="F133" s="2">
        <f>battery_capacity/cargoFC1!F133</f>
        <v>6.0960854092526917</v>
      </c>
      <c r="G133" s="2">
        <f>battery_capacity/cargoFC1!G133</f>
        <v>6.8973309608541236</v>
      </c>
      <c r="H133" s="2">
        <f>battery_capacity/cargoFC1!H133</f>
        <v>4.9911032028469862</v>
      </c>
      <c r="I133" s="2">
        <f>battery_capacity/cargoFC1!I133</f>
        <v>7.5587188612099991</v>
      </c>
      <c r="J133" s="2">
        <f>volum/cargoFC1!J133</f>
        <v>0</v>
      </c>
      <c r="K133">
        <f>volum/cargoFC1!K133</f>
        <v>15.816529659375361</v>
      </c>
      <c r="L133">
        <f>volum/cargoFC1!L133</f>
        <v>27.678926903906884</v>
      </c>
      <c r="M133" s="2">
        <f>battery_capacity/cargoFC1!M133</f>
        <v>6.7615658362989466</v>
      </c>
      <c r="N133" s="2">
        <f>volum/cargoFC1!N133</f>
        <v>0.86056292461986583</v>
      </c>
      <c r="O133" s="2">
        <f>volum/cargoFC1!O133</f>
        <v>39.541324148438406</v>
      </c>
      <c r="P133" s="2">
        <f>volum/cargoFC1!P133</f>
        <v>27.678926903906884</v>
      </c>
      <c r="Q133" s="2">
        <f>volum/cargoFC1!Q133</f>
        <v>151.91489361702176</v>
      </c>
      <c r="R133" s="2">
        <f>volum/cargoFC1!R133</f>
        <v>5.0638297872340594</v>
      </c>
      <c r="S133" s="2">
        <f>volum/cargoFC1!S133</f>
        <v>4.6500597198563494</v>
      </c>
      <c r="T133" s="2">
        <f>volum/cargoFC1!T133</f>
        <v>11.625149299640876</v>
      </c>
    </row>
    <row r="134" spans="1:20">
      <c r="A134" s="8">
        <v>13.2</v>
      </c>
      <c r="B134" s="2">
        <f>volum/cargoFC1!B134</f>
        <v>24.822695035461081</v>
      </c>
      <c r="C134" s="2">
        <f>volum/cargoFC1!C134</f>
        <v>16.843971631205783</v>
      </c>
      <c r="D134" s="2">
        <f>battery_capacity/cargoFC1!D134</f>
        <v>2.8550000000000106</v>
      </c>
      <c r="E134" s="2">
        <f>battery_capacity/cargoFC1!E134</f>
        <v>5.0638297872340567</v>
      </c>
      <c r="F134" s="2">
        <f>battery_capacity/cargoFC1!F134</f>
        <v>6.0744680851064059</v>
      </c>
      <c r="G134" s="2">
        <f>battery_capacity/cargoFC1!G134</f>
        <v>6.8728723404255625</v>
      </c>
      <c r="H134" s="2">
        <f>battery_capacity/cargoFC1!H134</f>
        <v>4.9734042553191591</v>
      </c>
      <c r="I134" s="2">
        <f>battery_capacity/cargoFC1!I134</f>
        <v>7.5319148936170546</v>
      </c>
      <c r="J134" s="2">
        <f>volum/cargoFC1!J134</f>
        <v>0</v>
      </c>
      <c r="K134">
        <f>volum/cargoFC1!K134</f>
        <v>15.760442714301263</v>
      </c>
      <c r="L134">
        <f>volum/cargoFC1!L134</f>
        <v>27.58077475002721</v>
      </c>
      <c r="M134" s="2">
        <f>battery_capacity/cargoFC1!M134</f>
        <v>6.737588652482283</v>
      </c>
      <c r="N134" s="2">
        <f>volum/cargoFC1!N134</f>
        <v>0.85751128304319968</v>
      </c>
      <c r="O134" s="2">
        <f>volum/cargoFC1!O134</f>
        <v>39.401106785753157</v>
      </c>
      <c r="P134" s="2">
        <f>volum/cargoFC1!P134</f>
        <v>27.58077475002721</v>
      </c>
      <c r="Q134" s="2">
        <f>volum/cargoFC1!Q134</f>
        <v>151.378091872792</v>
      </c>
      <c r="R134" s="2">
        <f>volum/cargoFC1!R134</f>
        <v>5.0459363957597327</v>
      </c>
      <c r="S134" s="2">
        <f>volum/cargoFC1!S134</f>
        <v>4.633570158004563</v>
      </c>
      <c r="T134" s="2">
        <f>volum/cargoFC1!T134</f>
        <v>11.583925395011411</v>
      </c>
    </row>
    <row r="135" spans="1:20">
      <c r="A135" s="8">
        <v>13.3</v>
      </c>
      <c r="B135" s="2">
        <f>volum/cargoFC1!B135</f>
        <v>24.734982332155564</v>
      </c>
      <c r="C135" s="2">
        <f>volum/cargoFC1!C135</f>
        <v>16.784452296819897</v>
      </c>
      <c r="D135" s="2">
        <f>battery_capacity/cargoFC1!D135</f>
        <v>2.8449116607773957</v>
      </c>
      <c r="E135" s="2">
        <f>battery_capacity/cargoFC1!E135</f>
        <v>5.0459363957597319</v>
      </c>
      <c r="F135" s="2">
        <f>battery_capacity/cargoFC1!F135</f>
        <v>6.0530035335689272</v>
      </c>
      <c r="G135" s="2">
        <f>battery_capacity/cargoFC1!G135</f>
        <v>6.848586572438192</v>
      </c>
      <c r="H135" s="2">
        <f>battery_capacity/cargoFC1!H135</f>
        <v>4.955830388692589</v>
      </c>
      <c r="I135" s="2">
        <f>battery_capacity/cargoFC1!I135</f>
        <v>7.5053003533569234</v>
      </c>
      <c r="J135" s="2">
        <f>volum/cargoFC1!J135</f>
        <v>0</v>
      </c>
      <c r="K135">
        <f>volum/cargoFC1!K135</f>
        <v>15.704752143118903</v>
      </c>
      <c r="L135">
        <f>volum/cargoFC1!L135</f>
        <v>27.483316250458078</v>
      </c>
      <c r="M135" s="2">
        <f>battery_capacity/cargoFC1!M135</f>
        <v>6.7137809187279274</v>
      </c>
      <c r="N135" s="2">
        <f>volum/cargoFC1!N135</f>
        <v>0.85448120783810011</v>
      </c>
      <c r="O135" s="2">
        <f>volum/cargoFC1!O135</f>
        <v>39.261880357797253</v>
      </c>
      <c r="P135" s="2">
        <f>volum/cargoFC1!P135</f>
        <v>27.483316250458078</v>
      </c>
      <c r="Q135" s="2">
        <f>volum/cargoFC1!Q135</f>
        <v>150.84507042253571</v>
      </c>
      <c r="R135" s="2">
        <f>volum/cargoFC1!R135</f>
        <v>5.028169014084523</v>
      </c>
      <c r="S135" s="2">
        <f>volum/cargoFC1!S135</f>
        <v>4.6171971300769501</v>
      </c>
      <c r="T135" s="2">
        <f>volum/cargoFC1!T135</f>
        <v>11.542992825192378</v>
      </c>
    </row>
    <row r="136" spans="1:20">
      <c r="A136" s="8">
        <v>13.4</v>
      </c>
      <c r="B136" s="2">
        <f>volum/cargoFC1!B136</f>
        <v>24.647887323943749</v>
      </c>
      <c r="C136" s="2">
        <f>volum/cargoFC1!C136</f>
        <v>16.725352112676166</v>
      </c>
      <c r="D136" s="2">
        <f>battery_capacity/cargoFC1!D136</f>
        <v>2.8348943661971937</v>
      </c>
      <c r="E136" s="2">
        <f>battery_capacity/cargoFC1!E136</f>
        <v>5.0281690140845221</v>
      </c>
      <c r="F136" s="2">
        <f>battery_capacity/cargoFC1!F136</f>
        <v>6.0316901408450931</v>
      </c>
      <c r="G136" s="2">
        <f>battery_capacity/cargoFC1!G136</f>
        <v>6.8244718309859467</v>
      </c>
      <c r="H136" s="2">
        <f>battery_capacity/cargoFC1!H136</f>
        <v>4.9383802816901508</v>
      </c>
      <c r="I136" s="2">
        <f>battery_capacity/cargoFC1!I136</f>
        <v>7.4788732394366537</v>
      </c>
      <c r="J136" s="2">
        <f>volum/cargoFC1!J136</f>
        <v>0</v>
      </c>
      <c r="K136">
        <f>volum/cargoFC1!K136</f>
        <v>15.649453758783046</v>
      </c>
      <c r="L136">
        <f>volum/cargoFC1!L136</f>
        <v>27.386544077870333</v>
      </c>
      <c r="M136" s="2">
        <f>battery_capacity/cargoFC1!M136</f>
        <v>6.6901408450704363</v>
      </c>
      <c r="N136" s="2">
        <f>volum/cargoFC1!N136</f>
        <v>0.85147247119078295</v>
      </c>
      <c r="O136" s="2">
        <f>volum/cargoFC1!O136</f>
        <v>39.12363439695762</v>
      </c>
      <c r="P136" s="2">
        <f>volum/cargoFC1!P136</f>
        <v>27.386544077870333</v>
      </c>
      <c r="Q136" s="2">
        <f>volum/cargoFC1!Q136</f>
        <v>150.3157894736847</v>
      </c>
      <c r="R136" s="2">
        <f>volum/cargoFC1!R136</f>
        <v>5.0105263157894901</v>
      </c>
      <c r="S136" s="2">
        <f>volum/cargoFC1!S136</f>
        <v>4.600939405082209</v>
      </c>
      <c r="T136" s="2">
        <f>volum/cargoFC1!T136</f>
        <v>11.502348512705526</v>
      </c>
    </row>
    <row r="137" spans="1:20">
      <c r="A137" s="8">
        <v>13.5</v>
      </c>
      <c r="B137" s="2">
        <f>volum/cargoFC1!B137</f>
        <v>24.561403508772017</v>
      </c>
      <c r="C137" s="2">
        <f>volum/cargoFC1!C137</f>
        <v>16.666666666666774</v>
      </c>
      <c r="D137" s="2">
        <f>battery_capacity/cargoFC1!D137</f>
        <v>2.8249473684210633</v>
      </c>
      <c r="E137" s="2">
        <f>battery_capacity/cargoFC1!E137</f>
        <v>5.0105263157894884</v>
      </c>
      <c r="F137" s="2">
        <f>battery_capacity/cargoFC1!F137</f>
        <v>6.0105263157894964</v>
      </c>
      <c r="G137" s="2">
        <f>battery_capacity/cargoFC1!G137</f>
        <v>6.8005263157895035</v>
      </c>
      <c r="H137" s="2">
        <f>battery_capacity/cargoFC1!H137</f>
        <v>4.9210526315789567</v>
      </c>
      <c r="I137" s="2">
        <f>battery_capacity/cargoFC1!I137</f>
        <v>7.4526315789474014</v>
      </c>
      <c r="J137" s="2">
        <f>volum/cargoFC1!J137</f>
        <v>0</v>
      </c>
      <c r="K137">
        <f>volum/cargoFC1!K137</f>
        <v>15.594543433013992</v>
      </c>
      <c r="L137">
        <f>volum/cargoFC1!L137</f>
        <v>27.290451007774486</v>
      </c>
      <c r="M137" s="2">
        <f>battery_capacity/cargoFC1!M137</f>
        <v>6.6666666666666794</v>
      </c>
      <c r="N137" s="2">
        <f>volum/cargoFC1!N137</f>
        <v>0.84848484848485028</v>
      </c>
      <c r="O137" s="2">
        <f>volum/cargoFC1!O137</f>
        <v>38.986358582534983</v>
      </c>
      <c r="P137" s="2">
        <f>volum/cargoFC1!P137</f>
        <v>27.290451007774486</v>
      </c>
      <c r="Q137" s="2">
        <f>volum/cargoFC1!Q137</f>
        <v>149.79020979021027</v>
      </c>
      <c r="R137" s="2">
        <f>volum/cargoFC1!R137</f>
        <v>4.9930069930070093</v>
      </c>
      <c r="S137" s="2">
        <f>volum/cargoFC1!S137</f>
        <v>4.5847957693061074</v>
      </c>
      <c r="T137" s="2">
        <f>volum/cargoFC1!T137</f>
        <v>11.461989423265271</v>
      </c>
    </row>
    <row r="138" spans="1:20">
      <c r="A138" s="8">
        <v>13.6</v>
      </c>
      <c r="B138" s="2">
        <f>volum/cargoFC1!B138</f>
        <v>24.475524475524562</v>
      </c>
      <c r="C138" s="2">
        <f>volum/cargoFC1!C138</f>
        <v>16.608391608391717</v>
      </c>
      <c r="D138" s="2">
        <f>battery_capacity/cargoFC1!D138</f>
        <v>2.8150699300699409</v>
      </c>
      <c r="E138" s="2">
        <f>battery_capacity/cargoFC1!E138</f>
        <v>4.9930069930070076</v>
      </c>
      <c r="F138" s="2">
        <f>battery_capacity/cargoFC1!F138</f>
        <v>5.9895104895105122</v>
      </c>
      <c r="G138" s="2">
        <f>battery_capacity/cargoFC1!G138</f>
        <v>6.7767482517482822</v>
      </c>
      <c r="H138" s="2">
        <f>battery_capacity/cargoFC1!H138</f>
        <v>4.9038461538461631</v>
      </c>
      <c r="I138" s="2">
        <f>battery_capacity/cargoFC1!I138</f>
        <v>7.4265734265734595</v>
      </c>
      <c r="J138" s="2">
        <f>volum/cargoFC1!J138</f>
        <v>0</v>
      </c>
      <c r="K138">
        <f>volum/cargoFC1!K138</f>
        <v>15.540017095270157</v>
      </c>
      <c r="L138">
        <f>volum/cargoFC1!L138</f>
        <v>27.195029916722774</v>
      </c>
      <c r="M138" s="2">
        <f>battery_capacity/cargoFC1!M138</f>
        <v>6.6433566433566558</v>
      </c>
      <c r="N138" s="2">
        <f>volum/cargoFC1!N138</f>
        <v>0.8455181182453928</v>
      </c>
      <c r="O138" s="2">
        <f>volum/cargoFC1!O138</f>
        <v>38.850042738175389</v>
      </c>
      <c r="P138" s="2">
        <f>volum/cargoFC1!P138</f>
        <v>27.195029916722774</v>
      </c>
      <c r="Q138" s="2">
        <f>volum/cargoFC1!Q138</f>
        <v>149.26829268292732</v>
      </c>
      <c r="R138" s="2">
        <f>volum/cargoFC1!R138</f>
        <v>4.9756097560975769</v>
      </c>
      <c r="S138" s="2">
        <f>volum/cargoFC1!S138</f>
        <v>4.5687650260094186</v>
      </c>
      <c r="T138" s="2">
        <f>volum/cargoFC1!T138</f>
        <v>11.42191256502355</v>
      </c>
    </row>
    <row r="139" spans="1:20">
      <c r="A139" s="8">
        <v>13.7</v>
      </c>
      <c r="B139" s="2">
        <f>volum/cargoFC1!B139</f>
        <v>24.39024390243911</v>
      </c>
      <c r="C139" s="2">
        <f>volum/cargoFC1!C139</f>
        <v>16.550522648083728</v>
      </c>
      <c r="D139" s="2">
        <f>battery_capacity/cargoFC1!D139</f>
        <v>2.8052613240418225</v>
      </c>
      <c r="E139" s="2">
        <f>battery_capacity/cargoFC1!E139</f>
        <v>4.9756097560975752</v>
      </c>
      <c r="F139" s="2">
        <f>battery_capacity/cargoFC1!F139</f>
        <v>5.9686411149826011</v>
      </c>
      <c r="G139" s="2">
        <f>battery_capacity/cargoFC1!G139</f>
        <v>6.7531358885017712</v>
      </c>
      <c r="H139" s="2">
        <f>battery_capacity/cargoFC1!H139</f>
        <v>4.8867595818815426</v>
      </c>
      <c r="I139" s="2">
        <f>battery_capacity/cargoFC1!I139</f>
        <v>7.4006968641115307</v>
      </c>
      <c r="J139" s="2">
        <f>volum/cargoFC1!J139</f>
        <v>0</v>
      </c>
      <c r="K139">
        <f>volum/cargoFC1!K139</f>
        <v>15.485870731742205</v>
      </c>
      <c r="L139">
        <f>volum/cargoFC1!L139</f>
        <v>27.100273780548857</v>
      </c>
      <c r="M139" s="2">
        <f>battery_capacity/cargoFC1!M139</f>
        <v>6.6202090592334617</v>
      </c>
      <c r="N139" s="2">
        <f>volum/cargoFC1!N139</f>
        <v>0.84257206208425905</v>
      </c>
      <c r="O139" s="2">
        <f>volum/cargoFC1!O139</f>
        <v>38.714676829355511</v>
      </c>
      <c r="P139" s="2">
        <f>volum/cargoFC1!P139</f>
        <v>27.100273780548857</v>
      </c>
      <c r="Q139" s="2">
        <f>volum/cargoFC1!Q139</f>
        <v>148.75000000000045</v>
      </c>
      <c r="R139" s="2">
        <f>volum/cargoFC1!R139</f>
        <v>4.958333333333349</v>
      </c>
      <c r="S139" s="2">
        <f>volum/cargoFC1!S139</f>
        <v>4.5528459951322011</v>
      </c>
      <c r="T139" s="2">
        <f>volum/cargoFC1!T139</f>
        <v>11.382114987830507</v>
      </c>
    </row>
    <row r="140" spans="1:20">
      <c r="A140" s="8">
        <v>13.8</v>
      </c>
      <c r="B140" s="2">
        <f>volum/cargoFC1!B140</f>
        <v>24.305555555555639</v>
      </c>
      <c r="C140" s="2">
        <f>volum/cargoFC1!C140</f>
        <v>16.49305555555566</v>
      </c>
      <c r="D140" s="2">
        <f>battery_capacity/cargoFC1!D140</f>
        <v>2.7955208333333439</v>
      </c>
      <c r="E140" s="2">
        <f>battery_capacity/cargoFC1!E140</f>
        <v>4.9583333333333472</v>
      </c>
      <c r="F140" s="2">
        <f>battery_capacity/cargoFC1!F140</f>
        <v>5.9479166666666892</v>
      </c>
      <c r="G140" s="2">
        <f>battery_capacity/cargoFC1!G140</f>
        <v>6.7296875000000291</v>
      </c>
      <c r="H140" s="2">
        <f>battery_capacity/cargoFC1!H140</f>
        <v>4.8697916666666758</v>
      </c>
      <c r="I140" s="2">
        <f>battery_capacity/cargoFC1!I140</f>
        <v>7.375000000000032</v>
      </c>
      <c r="J140" s="2">
        <f>volum/cargoFC1!J140</f>
        <v>0</v>
      </c>
      <c r="K140">
        <f>volum/cargoFC1!K140</f>
        <v>15.432100384368123</v>
      </c>
      <c r="L140">
        <f>volum/cargoFC1!L140</f>
        <v>27.006175672644215</v>
      </c>
      <c r="M140" s="2">
        <f>battery_capacity/cargoFC1!M140</f>
        <v>6.597222222222233</v>
      </c>
      <c r="N140" s="2">
        <f>volum/cargoFC1!N140</f>
        <v>0.83964646464646642</v>
      </c>
      <c r="O140" s="2">
        <f>volum/cargoFC1!O140</f>
        <v>38.58025096092031</v>
      </c>
      <c r="P140" s="2">
        <f>volum/cargoFC1!P140</f>
        <v>27.006175672644215</v>
      </c>
      <c r="Q140" s="2">
        <f>volum/cargoFC1!Q140</f>
        <v>148.23529411764756</v>
      </c>
      <c r="R140" s="2">
        <f>volum/cargoFC1!R140</f>
        <v>4.9411764705882515</v>
      </c>
      <c r="S140" s="2">
        <f>volum/cargoFC1!S140</f>
        <v>4.5370375130042211</v>
      </c>
      <c r="T140" s="2">
        <f>volum/cargoFC1!T140</f>
        <v>11.342593782510557</v>
      </c>
    </row>
    <row r="141" spans="1:20">
      <c r="A141" s="8">
        <v>13.9</v>
      </c>
      <c r="B141" s="2">
        <f>volum/cargoFC1!B141</f>
        <v>24.221453287197317</v>
      </c>
      <c r="C141" s="2">
        <f>volum/cargoFC1!C141</f>
        <v>16.435986159169655</v>
      </c>
      <c r="D141" s="2">
        <f>battery_capacity/cargoFC1!D141</f>
        <v>2.7858477508650625</v>
      </c>
      <c r="E141" s="2">
        <f>battery_capacity/cargoFC1!E141</f>
        <v>4.9411764705882488</v>
      </c>
      <c r="F141" s="2">
        <f>battery_capacity/cargoFC1!F141</f>
        <v>5.9273356401384305</v>
      </c>
      <c r="G141" s="2">
        <f>battery_capacity/cargoFC1!G141</f>
        <v>6.7064013840830743</v>
      </c>
      <c r="H141" s="2">
        <f>battery_capacity/cargoFC1!H141</f>
        <v>4.8529411764705976</v>
      </c>
      <c r="I141" s="2">
        <f>battery_capacity/cargoFC1!I141</f>
        <v>7.3494809688581642</v>
      </c>
      <c r="J141" s="2">
        <f>volum/cargoFC1!J141</f>
        <v>0</v>
      </c>
      <c r="K141">
        <f>volum/cargoFC1!K141</f>
        <v>15.378702149868719</v>
      </c>
      <c r="L141">
        <f>volum/cargoFC1!L141</f>
        <v>26.912728762270259</v>
      </c>
      <c r="M141" s="2">
        <f>battery_capacity/cargoFC1!M141</f>
        <v>6.574394463667832</v>
      </c>
      <c r="N141" s="2">
        <f>volum/cargoFC1!N141</f>
        <v>0.83674111355772418</v>
      </c>
      <c r="O141" s="2">
        <f>volum/cargoFC1!O141</f>
        <v>38.446755374671795</v>
      </c>
      <c r="P141" s="2">
        <f>volum/cargoFC1!P141</f>
        <v>26.912728762270259</v>
      </c>
      <c r="Q141" s="2">
        <f>volum/cargoFC1!Q141</f>
        <v>147.72413793103496</v>
      </c>
      <c r="R141" s="2">
        <f>volum/cargoFC1!R141</f>
        <v>4.9241379310344993</v>
      </c>
      <c r="S141" s="2">
        <f>volum/cargoFC1!S141</f>
        <v>4.5213384320613956</v>
      </c>
      <c r="T141" s="2">
        <f>volum/cargoFC1!T141</f>
        <v>11.303346080153496</v>
      </c>
    </row>
    <row r="142" spans="1:20">
      <c r="A142" s="8">
        <v>14</v>
      </c>
      <c r="B142" s="2">
        <f>volum/cargoFC1!B142</f>
        <v>24.13793103448284</v>
      </c>
      <c r="C142" s="2">
        <f>volum/cargoFC1!C142</f>
        <v>16.37931034482769</v>
      </c>
      <c r="D142" s="2">
        <f>battery_capacity/cargoFC1!D142</f>
        <v>2.7762413793103553</v>
      </c>
      <c r="E142" s="2">
        <f>battery_capacity/cargoFC1!E142</f>
        <v>4.9241379310344966</v>
      </c>
      <c r="F142" s="2">
        <f>battery_capacity/cargoFC1!F142</f>
        <v>5.9068965517241603</v>
      </c>
      <c r="G142" s="2">
        <f>battery_capacity/cargoFC1!G142</f>
        <v>6.683275862068994</v>
      </c>
      <c r="H142" s="2">
        <f>battery_capacity/cargoFC1!H142</f>
        <v>4.8362068965517331</v>
      </c>
      <c r="I142" s="2">
        <f>battery_capacity/cargoFC1!I142</f>
        <v>7.3241379310345138</v>
      </c>
      <c r="J142" s="2">
        <f>volum/cargoFC1!J142</f>
        <v>0</v>
      </c>
      <c r="K142">
        <f>volum/cargoFC1!K142</f>
        <v>15.325672178803107</v>
      </c>
      <c r="L142">
        <f>volum/cargoFC1!L142</f>
        <v>26.819926312905437</v>
      </c>
      <c r="M142" s="2">
        <f>battery_capacity/cargoFC1!M142</f>
        <v>6.5517241379310462</v>
      </c>
      <c r="N142" s="2">
        <f>volum/cargoFC1!N142</f>
        <v>0.83385579937304233</v>
      </c>
      <c r="O142" s="2">
        <f>volum/cargoFC1!O142</f>
        <v>38.314180447007764</v>
      </c>
      <c r="P142" s="2">
        <f>volum/cargoFC1!P142</f>
        <v>26.819926312905437</v>
      </c>
      <c r="Q142" s="2">
        <f>volum/cargoFC1!Q142</f>
        <v>147.2164948453613</v>
      </c>
      <c r="R142" s="2">
        <f>volum/cargoFC1!R142</f>
        <v>4.9072164948453771</v>
      </c>
      <c r="S142" s="2">
        <f>volum/cargoFC1!S142</f>
        <v>4.5057476205681057</v>
      </c>
      <c r="T142" s="2">
        <f>volum/cargoFC1!T142</f>
        <v>11.264369051420271</v>
      </c>
    </row>
    <row r="143" spans="1:20">
      <c r="A143" s="8">
        <v>14.1</v>
      </c>
      <c r="B143" s="2">
        <f>volum/cargoFC1!B143</f>
        <v>24.054982817869501</v>
      </c>
      <c r="C143" s="2">
        <f>volum/cargoFC1!C143</f>
        <v>16.32302405498292</v>
      </c>
      <c r="D143" s="2">
        <f>battery_capacity/cargoFC1!D143</f>
        <v>2.7667010309278455</v>
      </c>
      <c r="E143" s="2">
        <f>battery_capacity/cargoFC1!E143</f>
        <v>4.9072164948453745</v>
      </c>
      <c r="F143" s="2">
        <f>battery_capacity/cargoFC1!F143</f>
        <v>5.8865979381443525</v>
      </c>
      <c r="G143" s="2">
        <f>battery_capacity/cargoFC1!G143</f>
        <v>6.6603092783505451</v>
      </c>
      <c r="H143" s="2">
        <f>battery_capacity/cargoFC1!H143</f>
        <v>4.819587628865988</v>
      </c>
      <c r="I143" s="2">
        <f>battery_capacity/cargoFC1!I143</f>
        <v>7.2989690721649811</v>
      </c>
      <c r="J143" s="2">
        <f>volum/cargoFC1!J143</f>
        <v>0</v>
      </c>
      <c r="K143">
        <f>volum/cargoFC1!K143</f>
        <v>15.273006674643632</v>
      </c>
      <c r="L143">
        <f>volum/cargoFC1!L143</f>
        <v>26.727761680626354</v>
      </c>
      <c r="M143" s="2">
        <f>battery_capacity/cargoFC1!M143</f>
        <v>6.5292096219931395</v>
      </c>
      <c r="N143" s="2">
        <f>volum/cargoFC1!N143</f>
        <v>0.83099031552639957</v>
      </c>
      <c r="O143" s="2">
        <f>volum/cargoFC1!O143</f>
        <v>38.182516686609077</v>
      </c>
      <c r="P143" s="2">
        <f>volum/cargoFC1!P143</f>
        <v>26.727761680626354</v>
      </c>
      <c r="Q143" s="2">
        <f>volum/cargoFC1!Q143</f>
        <v>146.71232876712375</v>
      </c>
      <c r="R143" s="2">
        <f>volum/cargoFC1!R143</f>
        <v>4.8904109589041251</v>
      </c>
      <c r="S143" s="2">
        <f>volum/cargoFC1!S143</f>
        <v>4.490263962345221</v>
      </c>
      <c r="T143" s="2">
        <f>volum/cargoFC1!T143</f>
        <v>11.225659905863058</v>
      </c>
    </row>
    <row r="144" spans="1:20">
      <c r="A144" s="8">
        <v>14.2</v>
      </c>
      <c r="B144" s="2">
        <f>volum/cargoFC1!B144</f>
        <v>23.97260273972611</v>
      </c>
      <c r="C144" s="2">
        <f>volum/cargoFC1!C144</f>
        <v>16.267123287671335</v>
      </c>
      <c r="D144" s="2">
        <f>battery_capacity/cargoFC1!D144</f>
        <v>2.7572260273972709</v>
      </c>
      <c r="E144" s="2">
        <f>battery_capacity/cargoFC1!E144</f>
        <v>4.8904109589041234</v>
      </c>
      <c r="F144" s="2">
        <f>battery_capacity/cargoFC1!F144</f>
        <v>5.866438356164406</v>
      </c>
      <c r="G144" s="2">
        <f>battery_capacity/cargoFC1!G144</f>
        <v>6.6375000000000286</v>
      </c>
      <c r="H144" s="2">
        <f>battery_capacity/cargoFC1!H144</f>
        <v>4.8030821917808311</v>
      </c>
      <c r="I144" s="2">
        <f>battery_capacity/cargoFC1!I144</f>
        <v>7.2739726027397573</v>
      </c>
      <c r="J144" s="2">
        <f>volum/cargoFC1!J144</f>
        <v>0</v>
      </c>
      <c r="K144">
        <f>volum/cargoFC1!K144</f>
        <v>15.220701892869833</v>
      </c>
      <c r="L144">
        <f>volum/cargoFC1!L144</f>
        <v>26.636228312522206</v>
      </c>
      <c r="M144" s="2">
        <f>battery_capacity/cargoFC1!M144</f>
        <v>6.5068493150685045</v>
      </c>
      <c r="N144" s="2">
        <f>volum/cargoFC1!N144</f>
        <v>0.82814445828144612</v>
      </c>
      <c r="O144" s="2">
        <f>volum/cargoFC1!O144</f>
        <v>38.051754732174579</v>
      </c>
      <c r="P144" s="2">
        <f>volum/cargoFC1!P144</f>
        <v>26.636228312522206</v>
      </c>
      <c r="Q144" s="2">
        <f>volum/cargoFC1!Q144</f>
        <v>146.21160409556359</v>
      </c>
      <c r="R144" s="2">
        <f>volum/cargoFC1!R144</f>
        <v>4.8737201365187861</v>
      </c>
      <c r="S144" s="2">
        <f>volum/cargoFC1!S144</f>
        <v>4.474886356503724</v>
      </c>
      <c r="T144" s="2">
        <f>volum/cargoFC1!T144</f>
        <v>11.187215891259315</v>
      </c>
    </row>
    <row r="145" spans="1:20">
      <c r="A145" s="8">
        <v>14.3</v>
      </c>
      <c r="B145" s="2">
        <f>volum/cargoFC1!B145</f>
        <v>23.890784982935234</v>
      </c>
      <c r="C145" s="2">
        <f>volum/cargoFC1!C145</f>
        <v>16.211604095563239</v>
      </c>
      <c r="D145" s="2">
        <f>battery_capacity/cargoFC1!D145</f>
        <v>2.7478156996587133</v>
      </c>
      <c r="E145" s="2">
        <f>battery_capacity/cargoFC1!E145</f>
        <v>4.8737201365187843</v>
      </c>
      <c r="F145" s="2">
        <f>battery_capacity/cargoFC1!F145</f>
        <v>5.8464163822525812</v>
      </c>
      <c r="G145" s="2">
        <f>battery_capacity/cargoFC1!G145</f>
        <v>6.6148464163822807</v>
      </c>
      <c r="H145" s="2">
        <f>battery_capacity/cargoFC1!H145</f>
        <v>4.7866894197952297</v>
      </c>
      <c r="I145" s="2">
        <f>battery_capacity/cargoFC1!I145</f>
        <v>7.2491467576792115</v>
      </c>
      <c r="J145" s="2">
        <f>volum/cargoFC1!J145</f>
        <v>0</v>
      </c>
      <c r="K145">
        <f>volum/cargoFC1!K145</f>
        <v>15.168754140080951</v>
      </c>
      <c r="L145">
        <f>volum/cargoFC1!L145</f>
        <v>26.545319745141665</v>
      </c>
      <c r="M145" s="2">
        <f>battery_capacity/cargoFC1!M145</f>
        <v>6.4846416382252663</v>
      </c>
      <c r="N145" s="2">
        <f>volum/cargoFC1!N145</f>
        <v>0.82531802668321597</v>
      </c>
      <c r="O145" s="2">
        <f>volum/cargoFC1!O145</f>
        <v>37.92188535020238</v>
      </c>
      <c r="P145" s="2">
        <f>volum/cargoFC1!P145</f>
        <v>26.545319745141665</v>
      </c>
      <c r="Q145" s="2">
        <f>volum/cargoFC1!Q145</f>
        <v>145.71428571428618</v>
      </c>
      <c r="R145" s="2">
        <f>volum/cargoFC1!R145</f>
        <v>4.8571428571428727</v>
      </c>
      <c r="S145" s="2">
        <f>volum/cargoFC1!S145</f>
        <v>4.4596137171837915</v>
      </c>
      <c r="T145" s="2">
        <f>volum/cargoFC1!T145</f>
        <v>11.149034292959486</v>
      </c>
    </row>
    <row r="146" spans="1:20">
      <c r="A146" s="8">
        <v>14.4</v>
      </c>
      <c r="B146" s="2">
        <f>volum/cargoFC1!B146</f>
        <v>23.809523809523892</v>
      </c>
      <c r="C146" s="2">
        <f>volum/cargoFC1!C146</f>
        <v>16.156462585034113</v>
      </c>
      <c r="D146" s="2">
        <f>battery_capacity/cargoFC1!D146</f>
        <v>2.7384693877551123</v>
      </c>
      <c r="E146" s="2">
        <f>battery_capacity/cargoFC1!E146</f>
        <v>4.857142857142871</v>
      </c>
      <c r="F146" s="2">
        <f>battery_capacity/cargoFC1!F146</f>
        <v>5.8265306122449196</v>
      </c>
      <c r="G146" s="2">
        <f>battery_capacity/cargoFC1!G146</f>
        <v>6.5923469387755382</v>
      </c>
      <c r="H146" s="2">
        <f>battery_capacity/cargoFC1!H146</f>
        <v>4.7704081632653148</v>
      </c>
      <c r="I146" s="2">
        <f>battery_capacity/cargoFC1!I146</f>
        <v>7.224489795918398</v>
      </c>
      <c r="J146" s="2">
        <f>volum/cargoFC1!J146</f>
        <v>0</v>
      </c>
      <c r="K146">
        <f>volum/cargoFC1!K146</f>
        <v>15.11715977312654</v>
      </c>
      <c r="L146">
        <f>volum/cargoFC1!L146</f>
        <v>26.455029602971443</v>
      </c>
      <c r="M146" s="2">
        <f>battery_capacity/cargoFC1!M146</f>
        <v>6.4625850340136157</v>
      </c>
      <c r="N146" s="2">
        <f>volum/cargoFC1!N146</f>
        <v>0.82251082251082408</v>
      </c>
      <c r="O146" s="2">
        <f>volum/cargoFC1!O146</f>
        <v>37.792899432816348</v>
      </c>
      <c r="P146" s="2">
        <f>volum/cargoFC1!P146</f>
        <v>26.455029602971443</v>
      </c>
      <c r="Q146" s="2">
        <f>volum/cargoFC1!Q146</f>
        <v>145.22033898305133</v>
      </c>
      <c r="R146" s="2">
        <f>volum/cargoFC1!R146</f>
        <v>4.840677966101711</v>
      </c>
      <c r="S146" s="2">
        <f>volum/cargoFC1!S146</f>
        <v>4.4444449732991949</v>
      </c>
      <c r="T146" s="2">
        <f>volum/cargoFC1!T146</f>
        <v>11.111112433247994</v>
      </c>
    </row>
    <row r="147" spans="1:20">
      <c r="A147" s="8">
        <v>14.5</v>
      </c>
      <c r="B147" s="2">
        <f>volum/cargoFC1!B147</f>
        <v>23.728813559322113</v>
      </c>
      <c r="C147" s="2">
        <f>volum/cargoFC1!C147</f>
        <v>16.101694915254335</v>
      </c>
      <c r="D147" s="2">
        <f>battery_capacity/cargoFC1!D147</f>
        <v>2.7291864406779762</v>
      </c>
      <c r="E147" s="2">
        <f>battery_capacity/cargoFC1!E147</f>
        <v>4.8406779661017083</v>
      </c>
      <c r="F147" s="2">
        <f>battery_capacity/cargoFC1!F147</f>
        <v>5.8067796610169706</v>
      </c>
      <c r="G147" s="2">
        <f>battery_capacity/cargoFC1!G147</f>
        <v>6.5700000000000287</v>
      </c>
      <c r="H147" s="2">
        <f>battery_capacity/cargoFC1!H147</f>
        <v>4.7542372881356023</v>
      </c>
      <c r="I147" s="2">
        <f>battery_capacity/cargoFC1!I147</f>
        <v>7.2000000000000313</v>
      </c>
      <c r="J147" s="2">
        <f>volum/cargoFC1!J147</f>
        <v>0</v>
      </c>
      <c r="K147">
        <f>volum/cargoFC1!K147</f>
        <v>15.065915198254766</v>
      </c>
      <c r="L147">
        <f>volum/cargoFC1!L147</f>
        <v>26.365351596945843</v>
      </c>
      <c r="M147" s="2">
        <f>battery_capacity/cargoFC1!M147</f>
        <v>6.4406779661017053</v>
      </c>
      <c r="N147" s="2">
        <f>volum/cargoFC1!N147</f>
        <v>0.81972265023112634</v>
      </c>
      <c r="O147" s="2">
        <f>volum/cargoFC1!O147</f>
        <v>37.664787995636914</v>
      </c>
      <c r="P147" s="2">
        <f>volum/cargoFC1!P147</f>
        <v>26.365351596945843</v>
      </c>
      <c r="Q147" s="2">
        <f>volum/cargoFC1!Q147</f>
        <v>144.72972972973022</v>
      </c>
      <c r="R147" s="2">
        <f>volum/cargoFC1!R147</f>
        <v>4.8243243243243406</v>
      </c>
      <c r="S147" s="2">
        <f>volum/cargoFC1!S147</f>
        <v>4.4293790682868934</v>
      </c>
      <c r="T147" s="2">
        <f>volum/cargoFC1!T147</f>
        <v>11.07344767071724</v>
      </c>
    </row>
    <row r="148" spans="1:20">
      <c r="A148" s="8">
        <v>14.6</v>
      </c>
      <c r="B148" s="2">
        <f>volum/cargoFC1!B148</f>
        <v>23.648648648648731</v>
      </c>
      <c r="C148" s="2">
        <f>volum/cargoFC1!C148</f>
        <v>16.047297297297394</v>
      </c>
      <c r="D148" s="2">
        <f>battery_capacity/cargoFC1!D148</f>
        <v>2.7199662162162261</v>
      </c>
      <c r="E148" s="2">
        <f>battery_capacity/cargoFC1!E148</f>
        <v>4.8243243243243379</v>
      </c>
      <c r="F148" s="2">
        <f>battery_capacity/cargoFC1!F148</f>
        <v>5.7871621621621836</v>
      </c>
      <c r="G148" s="2">
        <f>battery_capacity/cargoFC1!G148</f>
        <v>6.5478040540540832</v>
      </c>
      <c r="H148" s="2">
        <f>battery_capacity/cargoFC1!H148</f>
        <v>4.7381756756756852</v>
      </c>
      <c r="I148" s="2">
        <f>battery_capacity/cargoFC1!I148</f>
        <v>7.1756756756757074</v>
      </c>
      <c r="J148" s="2">
        <f>volum/cargoFC1!J148</f>
        <v>0</v>
      </c>
      <c r="K148">
        <f>volum/cargoFC1!K148</f>
        <v>15.015016870278</v>
      </c>
      <c r="L148">
        <f>volum/cargoFC1!L148</f>
        <v>26.276279522986499</v>
      </c>
      <c r="M148" s="2">
        <f>battery_capacity/cargoFC1!M148</f>
        <v>6.4189189189189291</v>
      </c>
      <c r="N148" s="2">
        <f>volum/cargoFC1!N148</f>
        <v>0.81695331695331852</v>
      </c>
      <c r="O148" s="2">
        <f>volum/cargoFC1!O148</f>
        <v>37.537542175695002</v>
      </c>
      <c r="P148" s="2">
        <f>volum/cargoFC1!P148</f>
        <v>26.276279522986499</v>
      </c>
      <c r="Q148" s="2">
        <f>volum/cargoFC1!Q148</f>
        <v>144.24242424242473</v>
      </c>
      <c r="R148" s="2">
        <f>volum/cargoFC1!R148</f>
        <v>4.8080808080808248</v>
      </c>
      <c r="S148" s="2">
        <f>volum/cargoFC1!S148</f>
        <v>4.4144149598617251</v>
      </c>
      <c r="T148" s="2">
        <f>volum/cargoFC1!T148</f>
        <v>11.036037399654321</v>
      </c>
    </row>
    <row r="149" spans="1:20">
      <c r="A149" s="8">
        <v>14.7</v>
      </c>
      <c r="B149" s="2">
        <f>volum/cargoFC1!B149</f>
        <v>23.569023569023649</v>
      </c>
      <c r="C149" s="2">
        <f>volum/cargoFC1!C149</f>
        <v>15.993265993266091</v>
      </c>
      <c r="D149" s="2">
        <f>battery_capacity/cargoFC1!D149</f>
        <v>2.7108080808080905</v>
      </c>
      <c r="E149" s="2">
        <f>battery_capacity/cargoFC1!E149</f>
        <v>4.8080808080808213</v>
      </c>
      <c r="F149" s="2">
        <f>battery_capacity/cargoFC1!F149</f>
        <v>5.7676767676767886</v>
      </c>
      <c r="G149" s="2">
        <f>battery_capacity/cargoFC1!G149</f>
        <v>6.5257575757576047</v>
      </c>
      <c r="H149" s="2">
        <f>battery_capacity/cargoFC1!H149</f>
        <v>4.7222222222222312</v>
      </c>
      <c r="I149" s="2">
        <f>battery_capacity/cargoFC1!I149</f>
        <v>7.1515151515151834</v>
      </c>
      <c r="J149" s="2">
        <f>volum/cargoFC1!J149</f>
        <v>0</v>
      </c>
      <c r="K149">
        <f>volum/cargoFC1!K149</f>
        <v>14.964461291755191</v>
      </c>
      <c r="L149">
        <f>volum/cargoFC1!L149</f>
        <v>26.187807260571585</v>
      </c>
      <c r="M149" s="2">
        <f>battery_capacity/cargoFC1!M149</f>
        <v>6.3973063973064068</v>
      </c>
      <c r="N149" s="2">
        <f>volum/cargoFC1!N149</f>
        <v>0.81420263238445201</v>
      </c>
      <c r="O149" s="2">
        <f>volum/cargoFC1!O149</f>
        <v>37.411153229387978</v>
      </c>
      <c r="P149" s="2">
        <f>volum/cargoFC1!P149</f>
        <v>26.187807260571585</v>
      </c>
      <c r="Q149" s="2">
        <f>volum/cargoFC1!Q149</f>
        <v>143.75838926174544</v>
      </c>
      <c r="R149" s="2">
        <f>volum/cargoFC1!R149</f>
        <v>4.7919463087248477</v>
      </c>
      <c r="S149" s="2">
        <f>volum/cargoFC1!S149</f>
        <v>4.3995516197760187</v>
      </c>
      <c r="T149" s="2">
        <f>volum/cargoFC1!T149</f>
        <v>10.998879049440054</v>
      </c>
    </row>
    <row r="150" spans="1:20">
      <c r="A150" s="8">
        <v>14.8</v>
      </c>
      <c r="B150" s="2">
        <f>volum/cargoFC1!B150</f>
        <v>23.489932885906118</v>
      </c>
      <c r="C150" s="2">
        <f>volum/cargoFC1!C150</f>
        <v>15.939597315436339</v>
      </c>
      <c r="D150" s="2">
        <f>battery_capacity/cargoFC1!D150</f>
        <v>2.7017114093959829</v>
      </c>
      <c r="E150" s="2">
        <f>battery_capacity/cargoFC1!E150</f>
        <v>4.7919463087248451</v>
      </c>
      <c r="F150" s="2">
        <f>battery_capacity/cargoFC1!F150</f>
        <v>5.7483221476510273</v>
      </c>
      <c r="G150" s="2">
        <f>battery_capacity/cargoFC1!G150</f>
        <v>6.5038590604027133</v>
      </c>
      <c r="H150" s="2">
        <f>battery_capacity/cargoFC1!H150</f>
        <v>4.7063758389261841</v>
      </c>
      <c r="I150" s="2">
        <f>battery_capacity/cargoFC1!I150</f>
        <v>7.1275167785235212</v>
      </c>
      <c r="J150" s="2">
        <f>volum/cargoFC1!J150</f>
        <v>0</v>
      </c>
      <c r="K150">
        <f>volum/cargoFC1!K150</f>
        <v>14.914245012190779</v>
      </c>
      <c r="L150">
        <f>volum/cargoFC1!L150</f>
        <v>26.099928771333861</v>
      </c>
      <c r="M150" s="2">
        <f>battery_capacity/cargoFC1!M150</f>
        <v>6.375838926174505</v>
      </c>
      <c r="N150" s="2">
        <f>volum/cargoFC1!N150</f>
        <v>0.81147040878584642</v>
      </c>
      <c r="O150" s="2">
        <f>volum/cargoFC1!O150</f>
        <v>37.285612530476946</v>
      </c>
      <c r="P150" s="2">
        <f>volum/cargoFC1!P150</f>
        <v>26.099928771333861</v>
      </c>
      <c r="Q150" s="2">
        <f>volum/cargoFC1!Q150</f>
        <v>143.27759197324463</v>
      </c>
      <c r="R150" s="2">
        <f>volum/cargoFC1!R150</f>
        <v>4.775919732441487</v>
      </c>
      <c r="S150" s="2">
        <f>volum/cargoFC1!S150</f>
        <v>4.3847880335840816</v>
      </c>
      <c r="T150" s="2">
        <f>volum/cargoFC1!T150</f>
        <v>10.96197008396021</v>
      </c>
    </row>
    <row r="151" spans="1:20">
      <c r="A151" s="8">
        <v>14.9</v>
      </c>
      <c r="B151" s="2">
        <f>volum/cargoFC1!B151</f>
        <v>23.411371237458273</v>
      </c>
      <c r="C151" s="2">
        <f>volum/cargoFC1!C151</f>
        <v>15.886287625418158</v>
      </c>
      <c r="D151" s="2">
        <f>battery_capacity/cargoFC1!D151</f>
        <v>2.6926755852842907</v>
      </c>
      <c r="E151" s="2">
        <f>battery_capacity/cargoFC1!E151</f>
        <v>4.7759197324414844</v>
      </c>
      <c r="F151" s="2">
        <f>battery_capacity/cargoFC1!F151</f>
        <v>5.7290969899665765</v>
      </c>
      <c r="G151" s="2">
        <f>battery_capacity/cargoFC1!G151</f>
        <v>6.4821070234114</v>
      </c>
      <c r="H151" s="2">
        <f>battery_capacity/cargoFC1!H151</f>
        <v>4.6906354515050266</v>
      </c>
      <c r="I151" s="2">
        <f>battery_capacity/cargoFC1!I151</f>
        <v>7.103678929765918</v>
      </c>
      <c r="J151" s="2">
        <f>volum/cargoFC1!J151</f>
        <v>0</v>
      </c>
      <c r="K151">
        <f>volum/cargoFC1!K151</f>
        <v>14.864364627249651</v>
      </c>
      <c r="L151">
        <f>volum/cargoFC1!L151</f>
        <v>26.012638097686892</v>
      </c>
      <c r="M151" s="2">
        <f>battery_capacity/cargoFC1!M151</f>
        <v>6.3545150501672332</v>
      </c>
      <c r="N151" s="2">
        <f>volum/cargoFC1!N151</f>
        <v>0.80875646093037545</v>
      </c>
      <c r="O151" s="2">
        <f>volum/cargoFC1!O151</f>
        <v>37.160911568124128</v>
      </c>
      <c r="P151" s="2">
        <f>volum/cargoFC1!P151</f>
        <v>26.012638097686892</v>
      </c>
      <c r="Q151" s="2">
        <f>volum/cargoFC1!Q151</f>
        <v>142.80000000000047</v>
      </c>
      <c r="R151" s="2">
        <f>volum/cargoFC1!R151</f>
        <v>4.7600000000000158</v>
      </c>
      <c r="S151" s="2">
        <f>volum/cargoFC1!S151</f>
        <v>4.3701232004113901</v>
      </c>
      <c r="T151" s="2">
        <f>volum/cargoFC1!T151</f>
        <v>10.925308001028483</v>
      </c>
    </row>
    <row r="152" spans="1:20">
      <c r="A152" s="8">
        <v>15</v>
      </c>
      <c r="B152" s="2">
        <f>volum/cargoFC1!B152</f>
        <v>23.33333333333341</v>
      </c>
      <c r="C152" s="2">
        <f>volum/cargoFC1!C152</f>
        <v>15.833333333333428</v>
      </c>
      <c r="D152" s="2">
        <f>battery_capacity/cargoFC1!D152</f>
        <v>2.6837000000000097</v>
      </c>
      <c r="E152" s="2">
        <f>battery_capacity/cargoFC1!E152</f>
        <v>4.7600000000000122</v>
      </c>
      <c r="F152" s="2">
        <f>battery_capacity/cargoFC1!F152</f>
        <v>5.7100000000000213</v>
      </c>
      <c r="G152" s="2">
        <f>battery_capacity/cargoFC1!G152</f>
        <v>6.4605000000000281</v>
      </c>
      <c r="H152" s="2">
        <f>battery_capacity/cargoFC1!H152</f>
        <v>4.6750000000000096</v>
      </c>
      <c r="I152" s="2">
        <f>battery_capacity/cargoFC1!I152</f>
        <v>7.0800000000000312</v>
      </c>
      <c r="J152" s="2">
        <f>volum/cargoFC1!J152</f>
        <v>0</v>
      </c>
      <c r="K152">
        <f>volum/cargoFC1!K152</f>
        <v>14.814816777987801</v>
      </c>
      <c r="L152">
        <f>volum/cargoFC1!L152</f>
        <v>25.925929361478651</v>
      </c>
      <c r="M152" s="2">
        <f>battery_capacity/cargoFC1!M152</f>
        <v>6.3333333333333419</v>
      </c>
      <c r="N152" s="2">
        <f>volum/cargoFC1!N152</f>
        <v>0.80606060606060759</v>
      </c>
      <c r="O152" s="2">
        <f>volum/cargoFC1!O152</f>
        <v>37.037041944969502</v>
      </c>
      <c r="P152" s="2">
        <f>volum/cargoFC1!P152</f>
        <v>25.925929361478651</v>
      </c>
      <c r="Q152" s="2">
        <f>volum/cargoFC1!Q152</f>
        <v>142.32558139534933</v>
      </c>
      <c r="R152" s="2">
        <f>volum/cargoFC1!R152</f>
        <v>4.7441860465116443</v>
      </c>
      <c r="S152" s="2">
        <f>volum/cargoFC1!S152</f>
        <v>4.3555561327284069</v>
      </c>
      <c r="T152" s="2">
        <f>volum/cargoFC1!T152</f>
        <v>10.888890331821024</v>
      </c>
    </row>
    <row r="153" spans="1:20">
      <c r="A153" s="8">
        <v>15.1</v>
      </c>
      <c r="B153" s="2">
        <f>volum/cargoFC1!B153</f>
        <v>23.255813953488449</v>
      </c>
      <c r="C153" s="2">
        <f>volum/cargoFC1!C153</f>
        <v>15.780730897010063</v>
      </c>
      <c r="D153" s="2">
        <f>battery_capacity/cargoFC1!D153</f>
        <v>2.6747840531561557</v>
      </c>
      <c r="E153" s="2">
        <f>battery_capacity/cargoFC1!E153</f>
        <v>4.7441860465116408</v>
      </c>
      <c r="F153" s="2">
        <f>battery_capacity/cargoFC1!F153</f>
        <v>5.6910299003322464</v>
      </c>
      <c r="G153" s="2">
        <f>battery_capacity/cargoFC1!G153</f>
        <v>6.4390365448505262</v>
      </c>
      <c r="H153" s="2">
        <f>battery_capacity/cargoFC1!H153</f>
        <v>4.6594684385382159</v>
      </c>
      <c r="I153" s="2">
        <f>battery_capacity/cargoFC1!I153</f>
        <v>7.0564784053156453</v>
      </c>
      <c r="J153" s="2">
        <f>volum/cargoFC1!J153</f>
        <v>0</v>
      </c>
      <c r="K153">
        <f>volum/cargoFC1!K153</f>
        <v>14.765598150098326</v>
      </c>
      <c r="L153">
        <f>volum/cargoFC1!L153</f>
        <v>25.839796762672069</v>
      </c>
      <c r="M153" s="2">
        <f>battery_capacity/cargoFC1!M153</f>
        <v>6.3122923588039956</v>
      </c>
      <c r="N153" s="2">
        <f>volum/cargoFC1!N153</f>
        <v>0.80338266384778168</v>
      </c>
      <c r="O153" s="2">
        <f>volum/cargoFC1!O153</f>
        <v>36.913995375245811</v>
      </c>
      <c r="P153" s="2">
        <f>volum/cargoFC1!P153</f>
        <v>25.839796762672069</v>
      </c>
      <c r="Q153" s="2">
        <f>volum/cargoFC1!Q153</f>
        <v>141.85430463576205</v>
      </c>
      <c r="R153" s="2">
        <f>volum/cargoFC1!R153</f>
        <v>4.7284768211920687</v>
      </c>
      <c r="S153" s="2">
        <f>volum/cargoFC1!S153</f>
        <v>4.3410858561288999</v>
      </c>
      <c r="T153" s="2">
        <f>volum/cargoFC1!T153</f>
        <v>10.852714640322258</v>
      </c>
    </row>
    <row r="154" spans="1:20">
      <c r="A154" s="8">
        <v>15.2</v>
      </c>
      <c r="B154" s="2">
        <f>volum/cargoFC1!B154</f>
        <v>23.178807947019944</v>
      </c>
      <c r="C154" s="2">
        <f>volum/cargoFC1!C154</f>
        <v>15.728476821192146</v>
      </c>
      <c r="D154" s="2">
        <f>battery_capacity/cargoFC1!D154</f>
        <v>2.6659271523178902</v>
      </c>
      <c r="E154" s="2">
        <f>battery_capacity/cargoFC1!E154</f>
        <v>4.7284768211920651</v>
      </c>
      <c r="F154" s="2">
        <f>battery_capacity/cargoFC1!F154</f>
        <v>5.6721854304635961</v>
      </c>
      <c r="G154" s="2">
        <f>battery_capacity/cargoFC1!G154</f>
        <v>6.4177152317881072</v>
      </c>
      <c r="H154" s="2">
        <f>battery_capacity/cargoFC1!H154</f>
        <v>4.644039735099347</v>
      </c>
      <c r="I154" s="2">
        <f>battery_capacity/cargoFC1!I154</f>
        <v>7.0331125827814871</v>
      </c>
      <c r="J154" s="2">
        <f>volum/cargoFC1!J154</f>
        <v>0</v>
      </c>
      <c r="K154">
        <f>volum/cargoFC1!K154</f>
        <v>14.716705473172386</v>
      </c>
      <c r="L154">
        <f>volum/cargoFC1!L154</f>
        <v>25.754234578051676</v>
      </c>
      <c r="M154" s="2">
        <f>battery_capacity/cargoFC1!M154</f>
        <v>6.2913907284768298</v>
      </c>
      <c r="N154" s="2">
        <f>volum/cargoFC1!N154</f>
        <v>0.80072245635159689</v>
      </c>
      <c r="O154" s="2">
        <f>volum/cargoFC1!O154</f>
        <v>36.791763682930963</v>
      </c>
      <c r="P154" s="2">
        <f>volum/cargoFC1!P154</f>
        <v>25.754234578051676</v>
      </c>
      <c r="Q154" s="2">
        <f>volum/cargoFC1!Q154</f>
        <v>141.38613861386182</v>
      </c>
      <c r="R154" s="2">
        <f>volum/cargoFC1!R154</f>
        <v>4.7128712871287277</v>
      </c>
      <c r="S154" s="2">
        <f>volum/cargoFC1!S154</f>
        <v>4.326711409112673</v>
      </c>
      <c r="T154" s="2">
        <f>volum/cargoFC1!T154</f>
        <v>10.816778522781689</v>
      </c>
    </row>
    <row r="155" spans="1:20">
      <c r="A155" s="8">
        <v>15.3</v>
      </c>
      <c r="B155" s="2">
        <f>volum/cargoFC1!B155</f>
        <v>23.102310231023178</v>
      </c>
      <c r="C155" s="2">
        <f>volum/cargoFC1!C155</f>
        <v>15.676567656765767</v>
      </c>
      <c r="D155" s="2">
        <f>battery_capacity/cargoFC1!D155</f>
        <v>2.6571287128712964</v>
      </c>
      <c r="E155" s="2">
        <f>battery_capacity/cargoFC1!E155</f>
        <v>4.7128712871287251</v>
      </c>
      <c r="F155" s="2">
        <f>battery_capacity/cargoFC1!F155</f>
        <v>5.6534653465346736</v>
      </c>
      <c r="G155" s="2">
        <f>battery_capacity/cargoFC1!G155</f>
        <v>6.3965346534653733</v>
      </c>
      <c r="H155" s="2">
        <f>battery_capacity/cargoFC1!H155</f>
        <v>4.6287128712871377</v>
      </c>
      <c r="I155" s="2">
        <f>battery_capacity/cargoFC1!I155</f>
        <v>7.0099009900990392</v>
      </c>
      <c r="J155" s="2">
        <f>volum/cargoFC1!J155</f>
        <v>0</v>
      </c>
      <c r="K155">
        <f>volum/cargoFC1!K155</f>
        <v>14.668135519974841</v>
      </c>
      <c r="L155">
        <f>volum/cargoFC1!L155</f>
        <v>25.669237159955973</v>
      </c>
      <c r="M155" s="2">
        <f>battery_capacity/cargoFC1!M155</f>
        <v>6.2706270627062786</v>
      </c>
      <c r="N155" s="2">
        <f>volum/cargoFC1!N155</f>
        <v>0.79807980798079947</v>
      </c>
      <c r="O155" s="2">
        <f>volum/cargoFC1!O155</f>
        <v>36.670338799937106</v>
      </c>
      <c r="P155" s="2">
        <f>volum/cargoFC1!P155</f>
        <v>25.669237159955973</v>
      </c>
      <c r="Q155" s="2">
        <f>volum/cargoFC1!Q155</f>
        <v>140.92105263157939</v>
      </c>
      <c r="R155" s="2">
        <f>volum/cargoFC1!R155</f>
        <v>4.6973684210526461</v>
      </c>
      <c r="S155" s="2">
        <f>volum/cargoFC1!S155</f>
        <v>4.3124318428725958</v>
      </c>
      <c r="T155" s="2">
        <f>volum/cargoFC1!T155</f>
        <v>10.781079607181496</v>
      </c>
    </row>
    <row r="156" spans="1:20">
      <c r="A156" s="8">
        <v>15.4</v>
      </c>
      <c r="B156" s="2">
        <f>volum/cargoFC1!B156</f>
        <v>23.02631578947376</v>
      </c>
      <c r="C156" s="2">
        <f>volum/cargoFC1!C156</f>
        <v>15.625000000000092</v>
      </c>
      <c r="D156" s="2">
        <f>battery_capacity/cargoFC1!D156</f>
        <v>2.6483881578947464</v>
      </c>
      <c r="E156" s="2">
        <f>battery_capacity/cargoFC1!E156</f>
        <v>4.6973684210526443</v>
      </c>
      <c r="F156" s="2">
        <f>battery_capacity/cargoFC1!F156</f>
        <v>5.6348684210526523</v>
      </c>
      <c r="G156" s="2">
        <f>battery_capacity/cargoFC1!G156</f>
        <v>6.375493421052659</v>
      </c>
      <c r="H156" s="2">
        <f>battery_capacity/cargoFC1!H156</f>
        <v>4.6134868421052717</v>
      </c>
      <c r="I156" s="2">
        <f>battery_capacity/cargoFC1!I156</f>
        <v>6.9868421052631886</v>
      </c>
      <c r="J156" s="2">
        <f>volum/cargoFC1!J156</f>
        <v>0</v>
      </c>
      <c r="K156">
        <f>volum/cargoFC1!K156</f>
        <v>14.619885105734143</v>
      </c>
      <c r="L156">
        <f>volum/cargoFC1!L156</f>
        <v>25.584798935034751</v>
      </c>
      <c r="M156" s="2">
        <f>battery_capacity/cargoFC1!M156</f>
        <v>6.250000000000008</v>
      </c>
      <c r="N156" s="2">
        <f>volum/cargoFC1!N156</f>
        <v>0.79545454545454686</v>
      </c>
      <c r="O156" s="2">
        <f>volum/cargoFC1!O156</f>
        <v>36.549712764335354</v>
      </c>
      <c r="P156" s="2">
        <f>volum/cargoFC1!P156</f>
        <v>25.584798935034751</v>
      </c>
      <c r="Q156" s="2">
        <f>volum/cargoFC1!Q156</f>
        <v>140.45901639344305</v>
      </c>
      <c r="R156" s="2">
        <f>volum/cargoFC1!R156</f>
        <v>4.6819672131147687</v>
      </c>
      <c r="S156" s="2">
        <f>volum/cargoFC1!S156</f>
        <v>4.2982462210858312</v>
      </c>
      <c r="T156" s="2">
        <f>volum/cargoFC1!T156</f>
        <v>10.745615552714584</v>
      </c>
    </row>
    <row r="157" spans="1:20">
      <c r="A157" s="8">
        <v>15.5</v>
      </c>
      <c r="B157" s="2">
        <f>volum/cargoFC1!B157</f>
        <v>22.950819672131221</v>
      </c>
      <c r="C157" s="2">
        <f>volum/cargoFC1!C157</f>
        <v>15.573770491803371</v>
      </c>
      <c r="D157" s="2">
        <f>battery_capacity/cargoFC1!D157</f>
        <v>2.6397049180327961</v>
      </c>
      <c r="E157" s="2">
        <f>battery_capacity/cargoFC1!E157</f>
        <v>4.681967213114766</v>
      </c>
      <c r="F157" s="2">
        <f>battery_capacity/cargoFC1!F157</f>
        <v>5.6163934426229707</v>
      </c>
      <c r="G157" s="2">
        <f>battery_capacity/cargoFC1!G157</f>
        <v>6.3545901639344535</v>
      </c>
      <c r="H157" s="2">
        <f>battery_capacity/cargoFC1!H157</f>
        <v>4.5983606557377135</v>
      </c>
      <c r="I157" s="2">
        <f>battery_capacity/cargoFC1!I157</f>
        <v>6.9639344262295388</v>
      </c>
      <c r="J157" s="2">
        <f>volum/cargoFC1!J157</f>
        <v>0</v>
      </c>
      <c r="K157">
        <f>volum/cargoFC1!K157</f>
        <v>14.571951087446202</v>
      </c>
      <c r="L157">
        <f>volum/cargoFC1!L157</f>
        <v>25.500914403030851</v>
      </c>
      <c r="M157" s="2">
        <f>battery_capacity/cargoFC1!M157</f>
        <v>6.2295081967213193</v>
      </c>
      <c r="N157" s="2">
        <f>volum/cargoFC1!N157</f>
        <v>0.79284649776453198</v>
      </c>
      <c r="O157" s="2">
        <f>volum/cargoFC1!O157</f>
        <v>36.429877718615501</v>
      </c>
      <c r="P157" s="2">
        <f>volum/cargoFC1!P157</f>
        <v>25.500914403030851</v>
      </c>
      <c r="Q157" s="2">
        <f>volum/cargoFC1!Q157</f>
        <v>140.00000000000043</v>
      </c>
      <c r="R157" s="2">
        <f>volum/cargoFC1!R157</f>
        <v>4.6666666666666812</v>
      </c>
      <c r="S157" s="2">
        <f>volum/cargoFC1!S157</f>
        <v>4.2841536197091763</v>
      </c>
      <c r="T157" s="2">
        <f>volum/cargoFC1!T157</f>
        <v>10.710384049272948</v>
      </c>
    </row>
    <row r="158" spans="1:20">
      <c r="A158" s="8">
        <v>15.6</v>
      </c>
      <c r="B158" s="2">
        <f>volum/cargoFC1!B158</f>
        <v>22.875816993464127</v>
      </c>
      <c r="C158" s="2">
        <f>volum/cargoFC1!C158</f>
        <v>15.522875816993556</v>
      </c>
      <c r="D158" s="2">
        <f>battery_capacity/cargoFC1!D158</f>
        <v>2.6310784313725586</v>
      </c>
      <c r="E158" s="2">
        <f>battery_capacity/cargoFC1!E158</f>
        <v>4.6666666666666785</v>
      </c>
      <c r="F158" s="2">
        <f>battery_capacity/cargoFC1!F158</f>
        <v>5.5980392156862946</v>
      </c>
      <c r="G158" s="2">
        <f>battery_capacity/cargoFC1!G158</f>
        <v>6.3338235294117933</v>
      </c>
      <c r="H158" s="2">
        <f>battery_capacity/cargoFC1!H158</f>
        <v>4.5833333333333428</v>
      </c>
      <c r="I158" s="2">
        <f>battery_capacity/cargoFC1!I158</f>
        <v>6.9411764705882666</v>
      </c>
      <c r="J158" s="2">
        <f>volum/cargoFC1!J158</f>
        <v>0</v>
      </c>
      <c r="K158">
        <f>volum/cargoFC1!K158</f>
        <v>14.524330363191922</v>
      </c>
      <c r="L158">
        <f>volum/cargoFC1!L158</f>
        <v>25.417578135585863</v>
      </c>
      <c r="M158" s="2">
        <f>battery_capacity/cargoFC1!M158</f>
        <v>6.2091503267973929</v>
      </c>
      <c r="N158" s="2">
        <f>volum/cargoFC1!N158</f>
        <v>0.79025549613785062</v>
      </c>
      <c r="O158" s="2">
        <f>volum/cargoFC1!O158</f>
        <v>36.310825907979805</v>
      </c>
      <c r="P158" s="2">
        <f>volum/cargoFC1!P158</f>
        <v>25.417578135585863</v>
      </c>
      <c r="Q158" s="2">
        <f>volum/cargoFC1!Q158</f>
        <v>139.54397394136851</v>
      </c>
      <c r="R158" s="2">
        <f>volum/cargoFC1!R158</f>
        <v>4.6514657980456171</v>
      </c>
      <c r="S158" s="2">
        <f>volum/cargoFC1!S158</f>
        <v>4.2701531267784185</v>
      </c>
      <c r="T158" s="2">
        <f>volum/cargoFC1!T158</f>
        <v>10.675382816946053</v>
      </c>
    </row>
    <row r="159" spans="1:20">
      <c r="A159" s="8">
        <v>15.7</v>
      </c>
      <c r="B159" s="2">
        <f>volum/cargoFC1!B159</f>
        <v>22.801302931596165</v>
      </c>
      <c r="C159" s="2">
        <f>volum/cargoFC1!C159</f>
        <v>15.472312703583153</v>
      </c>
      <c r="D159" s="2">
        <f>battery_capacity/cargoFC1!D159</f>
        <v>2.6225081433224848</v>
      </c>
      <c r="E159" s="2">
        <f>battery_capacity/cargoFC1!E159</f>
        <v>4.6514657980456144</v>
      </c>
      <c r="F159" s="2">
        <f>battery_capacity/cargoFC1!F159</f>
        <v>5.5798045602606061</v>
      </c>
      <c r="G159" s="2">
        <f>battery_capacity/cargoFC1!G159</f>
        <v>6.3131921824104511</v>
      </c>
      <c r="H159" s="2">
        <f>battery_capacity/cargoFC1!H159</f>
        <v>4.5684039087947967</v>
      </c>
      <c r="I159" s="2">
        <f>battery_capacity/cargoFC1!I159</f>
        <v>6.9185667752443303</v>
      </c>
      <c r="J159" s="2">
        <f>volum/cargoFC1!J159</f>
        <v>0</v>
      </c>
      <c r="K159">
        <f>volum/cargoFC1!K159</f>
        <v>14.477019871468082</v>
      </c>
      <c r="L159">
        <f>volum/cargoFC1!L159</f>
        <v>25.334784775069142</v>
      </c>
      <c r="M159" s="2">
        <f>battery_capacity/cargoFC1!M159</f>
        <v>6.1889250814332311</v>
      </c>
      <c r="N159" s="2">
        <f>volum/cargoFC1!N159</f>
        <v>0.78768137400059368</v>
      </c>
      <c r="O159" s="2">
        <f>volum/cargoFC1!O159</f>
        <v>36.192549678670204</v>
      </c>
      <c r="P159" s="2">
        <f>volum/cargoFC1!P159</f>
        <v>25.334784775069142</v>
      </c>
      <c r="Q159" s="2">
        <f>volum/cargoFC1!Q159</f>
        <v>139.09090909090952</v>
      </c>
      <c r="R159" s="2">
        <f>volum/cargoFC1!R159</f>
        <v>4.6363636363636509</v>
      </c>
      <c r="S159" s="2">
        <f>volum/cargoFC1!S159</f>
        <v>4.2562438422116102</v>
      </c>
      <c r="T159" s="2">
        <f>volum/cargoFC1!T159</f>
        <v>10.640609605529031</v>
      </c>
    </row>
    <row r="160" spans="1:20">
      <c r="A160" s="8">
        <v>15.8</v>
      </c>
      <c r="B160" s="2">
        <f>volum/cargoFC1!B160</f>
        <v>22.727272727272801</v>
      </c>
      <c r="C160" s="2">
        <f>volum/cargoFC1!C160</f>
        <v>15.42207792207801</v>
      </c>
      <c r="D160" s="2">
        <f>battery_capacity/cargoFC1!D160</f>
        <v>2.6139935064935158</v>
      </c>
      <c r="E160" s="2">
        <f>battery_capacity/cargoFC1!E160</f>
        <v>4.6363636363636473</v>
      </c>
      <c r="F160" s="2">
        <f>battery_capacity/cargoFC1!F160</f>
        <v>5.5616883116883313</v>
      </c>
      <c r="G160" s="2">
        <f>battery_capacity/cargoFC1!G160</f>
        <v>6.2926948051948326</v>
      </c>
      <c r="H160" s="2">
        <f>battery_capacity/cargoFC1!H160</f>
        <v>4.5535714285714368</v>
      </c>
      <c r="I160" s="2">
        <f>battery_capacity/cargoFC1!I160</f>
        <v>6.8961038961039263</v>
      </c>
      <c r="J160" s="2">
        <f>volum/cargoFC1!J160</f>
        <v>0</v>
      </c>
      <c r="K160">
        <f>volum/cargoFC1!K160</f>
        <v>14.430016590531197</v>
      </c>
      <c r="L160">
        <f>volum/cargoFC1!L160</f>
        <v>25.252529033429596</v>
      </c>
      <c r="M160" s="2">
        <f>battery_capacity/cargoFC1!M160</f>
        <v>6.1688311688311748</v>
      </c>
      <c r="N160" s="2">
        <f>volum/cargoFC1!N160</f>
        <v>0.78512396694215014</v>
      </c>
      <c r="O160" s="2">
        <f>volum/cargoFC1!O160</f>
        <v>36.075041476327996</v>
      </c>
      <c r="P160" s="2">
        <f>volum/cargoFC1!P160</f>
        <v>25.252529033429596</v>
      </c>
      <c r="Q160" s="2">
        <f>volum/cargoFC1!Q160</f>
        <v>138.64077669902957</v>
      </c>
      <c r="R160" s="2">
        <f>volum/cargoFC1!R160</f>
        <v>4.6213592233009857</v>
      </c>
      <c r="S160" s="2">
        <f>volum/cargoFC1!S160</f>
        <v>4.242424877616167</v>
      </c>
      <c r="T160" s="2">
        <f>volum/cargoFC1!T160</f>
        <v>10.606062194040422</v>
      </c>
    </row>
    <row r="161" spans="1:20">
      <c r="A161" s="8">
        <v>15.9</v>
      </c>
      <c r="B161" s="2">
        <f>volum/cargoFC1!B161</f>
        <v>22.653721682847969</v>
      </c>
      <c r="C161" s="2">
        <f>volum/cargoFC1!C161</f>
        <v>15.372168284789732</v>
      </c>
      <c r="D161" s="2">
        <f>battery_capacity/cargoFC1!D161</f>
        <v>2.6055339805825333</v>
      </c>
      <c r="E161" s="2">
        <f>battery_capacity/cargoFC1!E161</f>
        <v>4.6213592233009821</v>
      </c>
      <c r="F161" s="2">
        <f>battery_capacity/cargoFC1!F161</f>
        <v>5.5436893203883688</v>
      </c>
      <c r="G161" s="2">
        <f>battery_capacity/cargoFC1!G161</f>
        <v>6.2723300970874067</v>
      </c>
      <c r="H161" s="2">
        <f>battery_capacity/cargoFC1!H161</f>
        <v>4.5388349514563195</v>
      </c>
      <c r="I161" s="2">
        <f>battery_capacity/cargoFC1!I161</f>
        <v>6.873786407767021</v>
      </c>
      <c r="J161" s="2">
        <f>volum/cargoFC1!J161</f>
        <v>0</v>
      </c>
      <c r="K161">
        <f>volum/cargoFC1!K161</f>
        <v>14.38331753775419</v>
      </c>
      <c r="L161">
        <f>volum/cargoFC1!L161</f>
        <v>25.17080569106983</v>
      </c>
      <c r="M161" s="2">
        <f>battery_capacity/cargoFC1!M161</f>
        <v>6.1488673139158641</v>
      </c>
      <c r="N161" s="2">
        <f>volum/cargoFC1!N161</f>
        <v>0.78258311268020142</v>
      </c>
      <c r="O161" s="2">
        <f>volum/cargoFC1!O161</f>
        <v>35.958293844385473</v>
      </c>
      <c r="P161" s="2">
        <f>volum/cargoFC1!P161</f>
        <v>25.17080569106983</v>
      </c>
      <c r="Q161" s="2">
        <f>volum/cargoFC1!Q161</f>
        <v>138.1935483870972</v>
      </c>
      <c r="R161" s="2">
        <f>volum/cargoFC1!R161</f>
        <v>4.60645161290324</v>
      </c>
      <c r="S161" s="2">
        <f>volum/cargoFC1!S161</f>
        <v>4.2286953560997258</v>
      </c>
      <c r="T161" s="2">
        <f>volum/cargoFC1!T161</f>
        <v>10.571738390249321</v>
      </c>
    </row>
    <row r="162" spans="1:20">
      <c r="A162" s="8">
        <v>16</v>
      </c>
      <c r="B162" s="2">
        <f>volum/cargoFC1!B162</f>
        <v>22.580645161290395</v>
      </c>
      <c r="C162" s="2">
        <f>volum/cargoFC1!C162</f>
        <v>15.322580645161375</v>
      </c>
      <c r="D162" s="2">
        <f>battery_capacity/cargoFC1!D162</f>
        <v>2.5971290322580733</v>
      </c>
      <c r="E162" s="2">
        <f>battery_capacity/cargoFC1!E162</f>
        <v>4.6064516129032365</v>
      </c>
      <c r="F162" s="2">
        <f>battery_capacity/cargoFC1!F162</f>
        <v>5.5258064516129224</v>
      </c>
      <c r="G162" s="2">
        <f>battery_capacity/cargoFC1!G162</f>
        <v>6.2520967741935767</v>
      </c>
      <c r="H162" s="2">
        <f>battery_capacity/cargoFC1!H162</f>
        <v>4.524193548387105</v>
      </c>
      <c r="I162" s="2">
        <f>battery_capacity/cargoFC1!I162</f>
        <v>6.8516129032258375</v>
      </c>
      <c r="J162" s="2">
        <f>volum/cargoFC1!J162</f>
        <v>0</v>
      </c>
      <c r="K162">
        <f>volum/cargoFC1!K162</f>
        <v>14.336919768995465</v>
      </c>
      <c r="L162">
        <f>volum/cargoFC1!L162</f>
        <v>25.089609595742065</v>
      </c>
      <c r="M162" s="2">
        <f>battery_capacity/cargoFC1!M162</f>
        <v>6.1290322580645222</v>
      </c>
      <c r="N162" s="2">
        <f>volum/cargoFC1!N162</f>
        <v>0.78005865102639438</v>
      </c>
      <c r="O162" s="2">
        <f>volum/cargoFC1!O162</f>
        <v>35.842299422488665</v>
      </c>
      <c r="P162" s="2">
        <f>volum/cargoFC1!P162</f>
        <v>25.089609595742065</v>
      </c>
      <c r="Q162" s="2">
        <f>volum/cargoFC1!Q162</f>
        <v>137.74919614147953</v>
      </c>
      <c r="R162" s="2">
        <f>volum/cargoFC1!R162</f>
        <v>4.5916398713826512</v>
      </c>
      <c r="S162" s="2">
        <f>volum/cargoFC1!S162</f>
        <v>4.2150544120846618</v>
      </c>
      <c r="T162" s="2">
        <f>volum/cargoFC1!T162</f>
        <v>10.53763603021166</v>
      </c>
    </row>
    <row r="163" spans="1:20">
      <c r="A163" s="8">
        <v>16.100000000000001</v>
      </c>
      <c r="B163" s="2">
        <f>volum/cargoFC1!B163</f>
        <v>22.508038585209079</v>
      </c>
      <c r="C163" s="2">
        <f>volum/cargoFC1!C163</f>
        <v>15.273311897106193</v>
      </c>
      <c r="D163" s="2">
        <f>battery_capacity/cargoFC1!D163</f>
        <v>2.5887781350482406</v>
      </c>
      <c r="E163" s="2">
        <f>battery_capacity/cargoFC1!E163</f>
        <v>4.5916398713826476</v>
      </c>
      <c r="F163" s="2">
        <f>battery_capacity/cargoFC1!F163</f>
        <v>5.5080385852090226</v>
      </c>
      <c r="G163" s="2">
        <f>battery_capacity/cargoFC1!G163</f>
        <v>6.2319935691318609</v>
      </c>
      <c r="H163" s="2">
        <f>battery_capacity/cargoFC1!H163</f>
        <v>4.5096463022508129</v>
      </c>
      <c r="I163" s="2">
        <f>battery_capacity/cargoFC1!I163</f>
        <v>6.8295819935691631</v>
      </c>
      <c r="J163" s="2">
        <f>volum/cargoFC1!J163</f>
        <v>0</v>
      </c>
      <c r="K163">
        <f>volum/cargoFC1!K163</f>
        <v>14.290820377980172</v>
      </c>
      <c r="L163">
        <f>volum/cargoFC1!L163</f>
        <v>25.008935661465301</v>
      </c>
      <c r="M163" s="2">
        <f>battery_capacity/cargoFC1!M163</f>
        <v>6.1093247588424502</v>
      </c>
      <c r="N163" s="2">
        <f>volum/cargoFC1!N163</f>
        <v>0.77755042385267614</v>
      </c>
      <c r="O163" s="2">
        <f>volum/cargoFC1!O163</f>
        <v>35.727050944950427</v>
      </c>
      <c r="P163" s="2">
        <f>volum/cargoFC1!P163</f>
        <v>25.008935661465301</v>
      </c>
      <c r="Q163" s="2">
        <f>volum/cargoFC1!Q163</f>
        <v>137.30769230769275</v>
      </c>
      <c r="R163" s="2">
        <f>volum/cargoFC1!R163</f>
        <v>4.5769230769230917</v>
      </c>
      <c r="S163" s="2">
        <f>volum/cargoFC1!S163</f>
        <v>4.2015011911261659</v>
      </c>
      <c r="T163" s="2">
        <f>volum/cargoFC1!T163</f>
        <v>10.50375297781542</v>
      </c>
    </row>
    <row r="164" spans="1:20">
      <c r="A164" s="8">
        <v>16.2</v>
      </c>
      <c r="B164" s="2">
        <f>volum/cargoFC1!B164</f>
        <v>22.435897435897509</v>
      </c>
      <c r="C164" s="2">
        <f>volum/cargoFC1!C164</f>
        <v>15.224358974359058</v>
      </c>
      <c r="D164" s="2">
        <f>battery_capacity/cargoFC1!D164</f>
        <v>2.5804807692307783</v>
      </c>
      <c r="E164" s="2">
        <f>battery_capacity/cargoFC1!E164</f>
        <v>4.5769230769230873</v>
      </c>
      <c r="F164" s="2">
        <f>battery_capacity/cargoFC1!F164</f>
        <v>5.4903846153846345</v>
      </c>
      <c r="G164" s="2">
        <f>battery_capacity/cargoFC1!G164</f>
        <v>6.2120192307692585</v>
      </c>
      <c r="H164" s="2">
        <f>battery_capacity/cargoFC1!H164</f>
        <v>4.4951923076923164</v>
      </c>
      <c r="I164" s="2">
        <f>battery_capacity/cargoFC1!I164</f>
        <v>6.8076923076923377</v>
      </c>
      <c r="J164" s="2">
        <f>volum/cargoFC1!J164</f>
        <v>0</v>
      </c>
      <c r="K164">
        <f>volum/cargoFC1!K164</f>
        <v>14.245016495693381</v>
      </c>
      <c r="L164">
        <f>volum/cargoFC1!L164</f>
        <v>24.928778867463414</v>
      </c>
      <c r="M164" s="2">
        <f>battery_capacity/cargoFC1!M164</f>
        <v>6.0897435897435956</v>
      </c>
      <c r="N164" s="2">
        <f>volum/cargoFC1!N164</f>
        <v>0.7750582750582764</v>
      </c>
      <c r="O164" s="2">
        <f>volum/cargoFC1!O164</f>
        <v>35.612541239233451</v>
      </c>
      <c r="P164" s="2">
        <f>volum/cargoFC1!P164</f>
        <v>24.928778867463414</v>
      </c>
      <c r="Q164" s="2">
        <f>volum/cargoFC1!Q164</f>
        <v>136.86900958466495</v>
      </c>
      <c r="R164" s="2">
        <f>volum/cargoFC1!R164</f>
        <v>4.5623003194888314</v>
      </c>
      <c r="S164" s="2">
        <f>volum/cargoFC1!S164</f>
        <v>4.1880348497338495</v>
      </c>
      <c r="T164" s="2">
        <f>volum/cargoFC1!T164</f>
        <v>10.470087124334629</v>
      </c>
    </row>
    <row r="165" spans="1:20">
      <c r="A165" s="8">
        <v>16.3</v>
      </c>
      <c r="B165" s="2">
        <f>volum/cargoFC1!B165</f>
        <v>22.364217252396237</v>
      </c>
      <c r="C165" s="2">
        <f>volum/cargoFC1!C165</f>
        <v>15.175718849840338</v>
      </c>
      <c r="D165" s="2">
        <f>battery_capacity/cargoFC1!D165</f>
        <v>2.5722364217252487</v>
      </c>
      <c r="E165" s="2">
        <f>battery_capacity/cargoFC1!E165</f>
        <v>4.5623003194888279</v>
      </c>
      <c r="F165" s="2">
        <f>battery_capacity/cargoFC1!F165</f>
        <v>5.4728434504792522</v>
      </c>
      <c r="G165" s="2">
        <f>battery_capacity/cargoFC1!G165</f>
        <v>6.1921725239616885</v>
      </c>
      <c r="H165" s="2">
        <f>battery_capacity/cargoFC1!H165</f>
        <v>4.480830670926526</v>
      </c>
      <c r="I165" s="2">
        <f>battery_capacity/cargoFC1!I165</f>
        <v>6.7859424920128086</v>
      </c>
      <c r="J165" s="2">
        <f>volum/cargoFC1!J165</f>
        <v>0</v>
      </c>
      <c r="K165">
        <f>volum/cargoFC1!K165</f>
        <v>14.199505289784856</v>
      </c>
      <c r="L165">
        <f>volum/cargoFC1!L165</f>
        <v>24.849134257123499</v>
      </c>
      <c r="M165" s="2">
        <f>battery_capacity/cargoFC1!M165</f>
        <v>6.0702875399361078</v>
      </c>
      <c r="N165" s="2">
        <f>volum/cargoFC1!N165</f>
        <v>0.77258205053732343</v>
      </c>
      <c r="O165" s="2">
        <f>volum/cargoFC1!O165</f>
        <v>35.498763224462138</v>
      </c>
      <c r="P165" s="2">
        <f>volum/cargoFC1!P165</f>
        <v>24.849134257123499</v>
      </c>
      <c r="Q165" s="2">
        <f>volum/cargoFC1!Q165</f>
        <v>136.43312101910871</v>
      </c>
      <c r="R165" s="2">
        <f>volum/cargoFC1!R165</f>
        <v>4.5477707006369572</v>
      </c>
      <c r="S165" s="2">
        <f>volum/cargoFC1!S165</f>
        <v>4.1746545551967422</v>
      </c>
      <c r="T165" s="2">
        <f>volum/cargoFC1!T165</f>
        <v>10.436636387991863</v>
      </c>
    </row>
    <row r="166" spans="1:20">
      <c r="A166" s="8">
        <v>16.399999999999999</v>
      </c>
      <c r="B166" s="2">
        <f>volum/cargoFC1!B166</f>
        <v>22.292993630573321</v>
      </c>
      <c r="C166" s="2">
        <f>volum/cargoFC1!C166</f>
        <v>15.127388535031931</v>
      </c>
      <c r="D166" s="2">
        <f>battery_capacity/cargoFC1!D166</f>
        <v>2.5640445859872698</v>
      </c>
      <c r="E166" s="2">
        <f>battery_capacity/cargoFC1!E166</f>
        <v>4.5477707006369537</v>
      </c>
      <c r="F166" s="2">
        <f>battery_capacity/cargoFC1!F166</f>
        <v>5.4554140127388724</v>
      </c>
      <c r="G166" s="2">
        <f>battery_capacity/cargoFC1!G166</f>
        <v>6.17245222929939</v>
      </c>
      <c r="H166" s="2">
        <f>battery_capacity/cargoFC1!H166</f>
        <v>4.4665605095541485</v>
      </c>
      <c r="I166" s="2">
        <f>battery_capacity/cargoFC1!I166</f>
        <v>6.7643312101911119</v>
      </c>
      <c r="J166" s="2">
        <f>volum/cargoFC1!J166</f>
        <v>0</v>
      </c>
      <c r="K166">
        <f>volum/cargoFC1!K166</f>
        <v>14.15428396398524</v>
      </c>
      <c r="L166">
        <f>volum/cargoFC1!L166</f>
        <v>24.76999693697417</v>
      </c>
      <c r="M166" s="2">
        <f>battery_capacity/cargoFC1!M166</f>
        <v>6.0509554140127451</v>
      </c>
      <c r="N166" s="2">
        <f>volum/cargoFC1!N166</f>
        <v>0.77012159814707726</v>
      </c>
      <c r="O166" s="2">
        <f>volum/cargoFC1!O166</f>
        <v>35.385709909963104</v>
      </c>
      <c r="P166" s="2">
        <f>volum/cargoFC1!P166</f>
        <v>24.76999693697417</v>
      </c>
      <c r="Q166" s="2">
        <f>volum/cargoFC1!Q166</f>
        <v>136.00000000000043</v>
      </c>
      <c r="R166" s="2">
        <f>volum/cargoFC1!R166</f>
        <v>4.5333333333333474</v>
      </c>
      <c r="S166" s="2">
        <f>volum/cargoFC1!S166</f>
        <v>4.1613594854116558</v>
      </c>
      <c r="T166" s="2">
        <f>volum/cargoFC1!T166</f>
        <v>10.403398713529144</v>
      </c>
    </row>
    <row r="167" spans="1:20">
      <c r="A167" s="8">
        <v>16.5</v>
      </c>
      <c r="B167" s="2">
        <f>volum/cargoFC1!B167</f>
        <v>22.222222222222292</v>
      </c>
      <c r="C167" s="2">
        <f>volum/cargoFC1!C167</f>
        <v>15.079365079365161</v>
      </c>
      <c r="D167" s="2">
        <f>battery_capacity/cargoFC1!D167</f>
        <v>2.5559047619047703</v>
      </c>
      <c r="E167" s="2">
        <f>battery_capacity/cargoFC1!E167</f>
        <v>4.5333333333333439</v>
      </c>
      <c r="F167" s="2">
        <f>battery_capacity/cargoFC1!F167</f>
        <v>5.4380952380952561</v>
      </c>
      <c r="G167" s="2">
        <f>battery_capacity/cargoFC1!G167</f>
        <v>6.1528571428571688</v>
      </c>
      <c r="H167" s="2">
        <f>battery_capacity/cargoFC1!H167</f>
        <v>4.4523809523809605</v>
      </c>
      <c r="I167" s="2">
        <f>battery_capacity/cargoFC1!I167</f>
        <v>6.7428571428571713</v>
      </c>
      <c r="J167" s="2">
        <f>volum/cargoFC1!J167</f>
        <v>0</v>
      </c>
      <c r="K167">
        <f>volum/cargoFC1!K167</f>
        <v>14.109349757533336</v>
      </c>
      <c r="L167">
        <f>volum/cargoFC1!L167</f>
        <v>24.691362075683337</v>
      </c>
      <c r="M167" s="2">
        <f>battery_capacity/cargoFC1!M167</f>
        <v>6.031746031746037</v>
      </c>
      <c r="N167" s="2">
        <f>volum/cargoFC1!N167</f>
        <v>0.76767676767676896</v>
      </c>
      <c r="O167" s="2">
        <f>volum/cargoFC1!O167</f>
        <v>35.273374393833336</v>
      </c>
      <c r="P167" s="2">
        <f>volum/cargoFC1!P167</f>
        <v>24.691362075683337</v>
      </c>
      <c r="Q167" s="2">
        <f>volum/cargoFC1!Q167</f>
        <v>135.56962025316497</v>
      </c>
      <c r="R167" s="2">
        <f>volum/cargoFC1!R167</f>
        <v>4.5189873417721662</v>
      </c>
      <c r="S167" s="2">
        <f>volum/cargoFC1!S167</f>
        <v>4.1481488287147954</v>
      </c>
      <c r="T167" s="2">
        <f>volum/cargoFC1!T167</f>
        <v>10.370372071786996</v>
      </c>
    </row>
    <row r="168" spans="1:20">
      <c r="A168" s="8">
        <v>16.600000000000001</v>
      </c>
      <c r="B168" s="2">
        <f>volum/cargoFC1!B168</f>
        <v>22.151898734177287</v>
      </c>
      <c r="C168" s="2">
        <f>volum/cargoFC1!C168</f>
        <v>15.031645569620336</v>
      </c>
      <c r="D168" s="2">
        <f>battery_capacity/cargoFC1!D168</f>
        <v>2.5478164556962111</v>
      </c>
      <c r="E168" s="2">
        <f>battery_capacity/cargoFC1!E168</f>
        <v>4.5189873417721627</v>
      </c>
      <c r="F168" s="2">
        <f>battery_capacity/cargoFC1!F168</f>
        <v>5.4208860759493849</v>
      </c>
      <c r="G168" s="2">
        <f>battery_capacity/cargoFC1!G168</f>
        <v>6.1333860759493941</v>
      </c>
      <c r="H168" s="2">
        <f>battery_capacity/cargoFC1!H168</f>
        <v>4.4382911392405147</v>
      </c>
      <c r="I168" s="2">
        <f>battery_capacity/cargoFC1!I168</f>
        <v>6.7215189873418018</v>
      </c>
      <c r="J168" s="2">
        <f>volum/cargoFC1!J168</f>
        <v>0</v>
      </c>
      <c r="K168">
        <f>volum/cargoFC1!K168</f>
        <v>14.064699944614262</v>
      </c>
      <c r="L168">
        <f>volum/cargoFC1!L168</f>
        <v>24.613224903074958</v>
      </c>
      <c r="M168" s="2">
        <f>battery_capacity/cargoFC1!M168</f>
        <v>6.0126582278481076</v>
      </c>
      <c r="N168" s="2">
        <f>volum/cargoFC1!N168</f>
        <v>0.7652474108170324</v>
      </c>
      <c r="O168" s="2">
        <f>volum/cargoFC1!O168</f>
        <v>35.161749861535654</v>
      </c>
      <c r="P168" s="2">
        <f>volum/cargoFC1!P168</f>
        <v>24.613224903074958</v>
      </c>
      <c r="Q168" s="2">
        <f>volum/cargoFC1!Q168</f>
        <v>135.14195583596256</v>
      </c>
      <c r="R168" s="2">
        <f>volum/cargoFC1!R168</f>
        <v>4.5047318611987528</v>
      </c>
      <c r="S168" s="2">
        <f>volum/cargoFC1!S168</f>
        <v>4.1350217837165886</v>
      </c>
      <c r="T168" s="2">
        <f>volum/cargoFC1!T168</f>
        <v>10.337554459291477</v>
      </c>
    </row>
    <row r="169" spans="1:20">
      <c r="A169" s="8">
        <v>16.7</v>
      </c>
      <c r="B169" s="2">
        <f>volum/cargoFC1!B169</f>
        <v>22.082018927444864</v>
      </c>
      <c r="C169" s="2">
        <f>volum/cargoFC1!C169</f>
        <v>14.98422712933762</v>
      </c>
      <c r="D169" s="2">
        <f>battery_capacity/cargoFC1!D169</f>
        <v>2.5397791798107336</v>
      </c>
      <c r="E169" s="2">
        <f>battery_capacity/cargoFC1!E169</f>
        <v>4.5047318611987484</v>
      </c>
      <c r="F169" s="2">
        <f>battery_capacity/cargoFC1!F169</f>
        <v>5.4037854889590085</v>
      </c>
      <c r="G169" s="2">
        <f>battery_capacity/cargoFC1!G169</f>
        <v>6.1140378548896166</v>
      </c>
      <c r="H169" s="2">
        <f>battery_capacity/cargoFC1!H169</f>
        <v>4.4242902208201969</v>
      </c>
      <c r="I169" s="2">
        <f>battery_capacity/cargoFC1!I169</f>
        <v>6.7003154574132786</v>
      </c>
      <c r="J169" s="2">
        <f>volum/cargoFC1!J169</f>
        <v>0</v>
      </c>
      <c r="K169">
        <f>volum/cargoFC1!K169</f>
        <v>14.020331833808253</v>
      </c>
      <c r="L169">
        <f>volum/cargoFC1!L169</f>
        <v>24.535580709164442</v>
      </c>
      <c r="M169" s="2">
        <f>battery_capacity/cargoFC1!M169</f>
        <v>5.9936908517350211</v>
      </c>
      <c r="N169" s="2">
        <f>volum/cargoFC1!N169</f>
        <v>0.76283338112991239</v>
      </c>
      <c r="O169" s="2">
        <f>volum/cargoFC1!O169</f>
        <v>35.050829584520635</v>
      </c>
      <c r="P169" s="2">
        <f>volum/cargoFC1!P169</f>
        <v>24.535580709164442</v>
      </c>
      <c r="Q169" s="2">
        <f>volum/cargoFC1!Q169</f>
        <v>134.71698113207589</v>
      </c>
      <c r="R169" s="2">
        <f>volum/cargoFC1!R169</f>
        <v>4.4905660377358627</v>
      </c>
      <c r="S169" s="2">
        <f>volum/cargoFC1!S169</f>
        <v>4.1219775591396219</v>
      </c>
      <c r="T169" s="2">
        <f>volum/cargoFC1!T169</f>
        <v>10.304943897849061</v>
      </c>
    </row>
    <row r="170" spans="1:20">
      <c r="A170" s="8">
        <v>16.8</v>
      </c>
      <c r="B170" s="2">
        <f>volum/cargoFC1!B170</f>
        <v>22.012578616352268</v>
      </c>
      <c r="C170" s="2">
        <f>volum/cargoFC1!C170</f>
        <v>14.937106918239074</v>
      </c>
      <c r="D170" s="2">
        <f>battery_capacity/cargoFC1!D170</f>
        <v>2.5317924528301967</v>
      </c>
      <c r="E170" s="2">
        <f>battery_capacity/cargoFC1!E170</f>
        <v>4.4905660377358592</v>
      </c>
      <c r="F170" s="2">
        <f>battery_capacity/cargoFC1!F170</f>
        <v>5.386792452830206</v>
      </c>
      <c r="G170" s="2">
        <f>battery_capacity/cargoFC1!G170</f>
        <v>6.0948113207547427</v>
      </c>
      <c r="H170" s="2">
        <f>battery_capacity/cargoFC1!H170</f>
        <v>4.4103773584905737</v>
      </c>
      <c r="I170" s="2">
        <f>battery_capacity/cargoFC1!I170</f>
        <v>6.6792452830188962</v>
      </c>
      <c r="J170" s="2">
        <f>volum/cargoFC1!J170</f>
        <v>0</v>
      </c>
      <c r="K170">
        <f>volum/cargoFC1!K170</f>
        <v>13.976242767549879</v>
      </c>
      <c r="L170">
        <f>volum/cargoFC1!L170</f>
        <v>24.458424843212288</v>
      </c>
      <c r="M170" s="2">
        <f>battery_capacity/cargoFC1!M170</f>
        <v>5.9748427672956037</v>
      </c>
      <c r="N170" s="2">
        <f>volum/cargoFC1!N170</f>
        <v>0.76043453401944083</v>
      </c>
      <c r="O170" s="2">
        <f>volum/cargoFC1!O170</f>
        <v>34.940606918874693</v>
      </c>
      <c r="P170" s="2">
        <f>volum/cargoFC1!P170</f>
        <v>24.458424843212288</v>
      </c>
      <c r="Q170" s="2">
        <f>volum/cargoFC1!Q170</f>
        <v>134.29467084639538</v>
      </c>
      <c r="R170" s="2">
        <f>volum/cargoFC1!R170</f>
        <v>4.4764890282131793</v>
      </c>
      <c r="S170" s="2">
        <f>volum/cargoFC1!S170</f>
        <v>4.10901537365966</v>
      </c>
      <c r="T170" s="2">
        <f>volum/cargoFC1!T170</f>
        <v>10.272538434149155</v>
      </c>
    </row>
    <row r="171" spans="1:20">
      <c r="A171" s="8">
        <v>16.899999999999999</v>
      </c>
      <c r="B171" s="2">
        <f>volum/cargoFC1!B171</f>
        <v>21.943573667711668</v>
      </c>
      <c r="C171" s="2">
        <f>volum/cargoFC1!C171</f>
        <v>14.890282131661523</v>
      </c>
      <c r="D171" s="2">
        <f>battery_capacity/cargoFC1!D171</f>
        <v>2.5238557993730493</v>
      </c>
      <c r="E171" s="2">
        <f>battery_capacity/cargoFC1!E171</f>
        <v>4.4764890282131766</v>
      </c>
      <c r="F171" s="2">
        <f>battery_capacity/cargoFC1!F171</f>
        <v>5.3699059561128708</v>
      </c>
      <c r="G171" s="2">
        <f>battery_capacity/cargoFC1!G171</f>
        <v>6.0757053291536307</v>
      </c>
      <c r="H171" s="2">
        <f>battery_capacity/cargoFC1!H171</f>
        <v>4.3965517241379395</v>
      </c>
      <c r="I171" s="2">
        <f>battery_capacity/cargoFC1!I171</f>
        <v>6.658307210031376</v>
      </c>
      <c r="J171" s="2">
        <f>volum/cargoFC1!J171</f>
        <v>0</v>
      </c>
      <c r="K171">
        <f>volum/cargoFC1!K171</f>
        <v>13.93243012159737</v>
      </c>
      <c r="L171">
        <f>volum/cargoFC1!L171</f>
        <v>24.3817527127954</v>
      </c>
      <c r="M171" s="2">
        <f>battery_capacity/cargoFC1!M171</f>
        <v>5.9561128526645843</v>
      </c>
      <c r="N171" s="2">
        <f>volum/cargoFC1!N171</f>
        <v>0.75805072670276552</v>
      </c>
      <c r="O171" s="2">
        <f>volum/cargoFC1!O171</f>
        <v>34.83107530399343</v>
      </c>
      <c r="P171" s="2">
        <f>volum/cargoFC1!P171</f>
        <v>24.3817527127954</v>
      </c>
      <c r="Q171" s="2">
        <f>volum/cargoFC1!Q171</f>
        <v>133.8750000000004</v>
      </c>
      <c r="R171" s="2">
        <f>volum/cargoFC1!R171</f>
        <v>4.4625000000000128</v>
      </c>
      <c r="S171" s="2">
        <f>volum/cargoFC1!S171</f>
        <v>4.0961344557496231</v>
      </c>
      <c r="T171" s="2">
        <f>volum/cargoFC1!T171</f>
        <v>10.240336139374065</v>
      </c>
    </row>
    <row r="172" spans="1:20">
      <c r="A172" s="8">
        <v>17</v>
      </c>
      <c r="B172" s="2">
        <f>volum/cargoFC1!B172</f>
        <v>21.875000000000068</v>
      </c>
      <c r="C172" s="2">
        <f>volum/cargoFC1!C172</f>
        <v>14.84375000000008</v>
      </c>
      <c r="D172" s="2">
        <f>battery_capacity/cargoFC1!D172</f>
        <v>2.5159687500000079</v>
      </c>
      <c r="E172" s="2">
        <f>battery_capacity/cargoFC1!E172</f>
        <v>4.4625000000000101</v>
      </c>
      <c r="F172" s="2">
        <f>battery_capacity/cargoFC1!F172</f>
        <v>5.3531250000000163</v>
      </c>
      <c r="G172" s="2">
        <f>battery_capacity/cargoFC1!G172</f>
        <v>6.0567187500000257</v>
      </c>
      <c r="H172" s="2">
        <f>battery_capacity/cargoFC1!H172</f>
        <v>4.382812500000008</v>
      </c>
      <c r="I172" s="2">
        <f>battery_capacity/cargoFC1!I172</f>
        <v>6.6375000000000277</v>
      </c>
      <c r="J172" s="2">
        <f>volum/cargoFC1!J172</f>
        <v>0</v>
      </c>
      <c r="K172">
        <f>volum/cargoFC1!K172</f>
        <v>13.888891304511972</v>
      </c>
      <c r="L172">
        <f>volum/cargoFC1!L172</f>
        <v>24.305559782895951</v>
      </c>
      <c r="M172" s="2">
        <f>battery_capacity/cargoFC1!M172</f>
        <v>5.9375000000000062</v>
      </c>
      <c r="N172" s="2">
        <f>volum/cargoFC1!N172</f>
        <v>0.75568181818181934</v>
      </c>
      <c r="O172" s="2">
        <f>volum/cargoFC1!O172</f>
        <v>34.72222826127993</v>
      </c>
      <c r="P172" s="2">
        <f>volum/cargoFC1!P172</f>
        <v>24.305559782895951</v>
      </c>
      <c r="Q172" s="2">
        <f>volum/cargoFC1!Q172</f>
        <v>133.45794392523402</v>
      </c>
      <c r="R172" s="2">
        <f>volum/cargoFC1!R172</f>
        <v>4.448598130841134</v>
      </c>
      <c r="S172" s="2">
        <f>volum/cargoFC1!S172</f>
        <v>4.0833340435265164</v>
      </c>
      <c r="T172" s="2">
        <f>volum/cargoFC1!T172</f>
        <v>10.208335108816296</v>
      </c>
    </row>
    <row r="173" spans="1:20">
      <c r="A173" s="8">
        <v>17.100000000000001</v>
      </c>
      <c r="B173" s="2">
        <f>volum/cargoFC1!B173</f>
        <v>21.806853582554584</v>
      </c>
      <c r="C173" s="2">
        <f>volum/cargoFC1!C173</f>
        <v>14.79750778816207</v>
      </c>
      <c r="D173" s="2">
        <f>battery_capacity/cargoFC1!D173</f>
        <v>2.5081308411215031</v>
      </c>
      <c r="E173" s="2">
        <f>battery_capacity/cargoFC1!E173</f>
        <v>4.4485981308411313</v>
      </c>
      <c r="F173" s="2">
        <f>battery_capacity/cargoFC1!F173</f>
        <v>5.3364485981308576</v>
      </c>
      <c r="G173" s="2">
        <f>battery_capacity/cargoFC1!G173</f>
        <v>6.0378504672897453</v>
      </c>
      <c r="H173" s="2">
        <f>battery_capacity/cargoFC1!H173</f>
        <v>4.3691588785046802</v>
      </c>
      <c r="I173" s="2">
        <f>battery_capacity/cargoFC1!I173</f>
        <v>6.6168224299065699</v>
      </c>
      <c r="J173" s="2">
        <f>volum/cargoFC1!J173</f>
        <v>0</v>
      </c>
      <c r="K173">
        <f>volum/cargoFC1!K173</f>
        <v>13.845623757146981</v>
      </c>
      <c r="L173">
        <f>volum/cargoFC1!L173</f>
        <v>24.229841575007217</v>
      </c>
      <c r="M173" s="2">
        <f>battery_capacity/cargoFC1!M173</f>
        <v>5.9190031152648039</v>
      </c>
      <c r="N173" s="2">
        <f>volum/cargoFC1!N173</f>
        <v>0.75332766921552086</v>
      </c>
      <c r="O173" s="2">
        <f>volum/cargoFC1!O173</f>
        <v>34.614059392867453</v>
      </c>
      <c r="P173" s="2">
        <f>volum/cargoFC1!P173</f>
        <v>24.229841575007217</v>
      </c>
      <c r="Q173" s="2">
        <f>volum/cargoFC1!Q173</f>
        <v>133.0434782608699</v>
      </c>
      <c r="R173" s="2">
        <f>volum/cargoFC1!R173</f>
        <v>4.4347826086956639</v>
      </c>
      <c r="S173" s="2">
        <f>volum/cargoFC1!S173</f>
        <v>4.0706133846012094</v>
      </c>
      <c r="T173" s="2">
        <f>volum/cargoFC1!T173</f>
        <v>10.176533461503031</v>
      </c>
    </row>
    <row r="174" spans="1:20">
      <c r="A174" s="8">
        <v>17.2</v>
      </c>
      <c r="B174" s="2">
        <f>volum/cargoFC1!B174</f>
        <v>21.739130434782673</v>
      </c>
      <c r="C174" s="2">
        <f>volum/cargoFC1!C174</f>
        <v>14.751552795031131</v>
      </c>
      <c r="D174" s="2">
        <f>battery_capacity/cargoFC1!D174</f>
        <v>2.5003416149068398</v>
      </c>
      <c r="E174" s="2">
        <f>battery_capacity/cargoFC1!E174</f>
        <v>4.4347826086956621</v>
      </c>
      <c r="F174" s="2">
        <f>battery_capacity/cargoFC1!F174</f>
        <v>5.3198757763975317</v>
      </c>
      <c r="G174" s="2">
        <f>battery_capacity/cargoFC1!G174</f>
        <v>6.0190993788820126</v>
      </c>
      <c r="H174" s="2">
        <f>battery_capacity/cargoFC1!H174</f>
        <v>4.3555900621118084</v>
      </c>
      <c r="I174" s="2">
        <f>battery_capacity/cargoFC1!I174</f>
        <v>6.5962732919254927</v>
      </c>
      <c r="J174" s="2">
        <f>volum/cargoFC1!J174</f>
        <v>0</v>
      </c>
      <c r="K174">
        <f>volum/cargoFC1!K174</f>
        <v>13.802624952146317</v>
      </c>
      <c r="L174">
        <f>volum/cargoFC1!L174</f>
        <v>24.154593666256055</v>
      </c>
      <c r="M174" s="2">
        <f>battery_capacity/cargoFC1!M174</f>
        <v>5.9006211180124275</v>
      </c>
      <c r="N174" s="2">
        <f>volum/cargoFC1!N174</f>
        <v>0.75098814229249122</v>
      </c>
      <c r="O174" s="2">
        <f>volum/cargoFC1!O174</f>
        <v>34.506562380365793</v>
      </c>
      <c r="P174" s="2">
        <f>volum/cargoFC1!P174</f>
        <v>24.154593666256055</v>
      </c>
      <c r="Q174" s="2">
        <f>volum/cargoFC1!Q174</f>
        <v>132.63157894736881</v>
      </c>
      <c r="R174" s="2">
        <f>volum/cargoFC1!R174</f>
        <v>4.4210526315789602</v>
      </c>
      <c r="S174" s="2">
        <f>volum/cargoFC1!S174</f>
        <v>4.0579717359310141</v>
      </c>
      <c r="T174" s="2">
        <f>volum/cargoFC1!T174</f>
        <v>10.144929339827542</v>
      </c>
    </row>
    <row r="175" spans="1:20">
      <c r="A175" s="8">
        <v>17.3</v>
      </c>
      <c r="B175" s="2">
        <f>volum/cargoFC1!B175</f>
        <v>21.671826625387066</v>
      </c>
      <c r="C175" s="2">
        <f>volum/cargoFC1!C175</f>
        <v>14.705882352941254</v>
      </c>
      <c r="D175" s="2">
        <f>battery_capacity/cargoFC1!D175</f>
        <v>2.4926006191950547</v>
      </c>
      <c r="E175" s="2">
        <f>battery_capacity/cargoFC1!E175</f>
        <v>4.4210526315789584</v>
      </c>
      <c r="F175" s="2">
        <f>battery_capacity/cargoFC1!F175</f>
        <v>5.3034055727554348</v>
      </c>
      <c r="G175" s="2">
        <f>battery_capacity/cargoFC1!G175</f>
        <v>6.0004643962848556</v>
      </c>
      <c r="H175" s="2">
        <f>battery_capacity/cargoFC1!H175</f>
        <v>4.3421052631579018</v>
      </c>
      <c r="I175" s="2">
        <f>battery_capacity/cargoFC1!I175</f>
        <v>6.5758513931888825</v>
      </c>
      <c r="J175" s="2">
        <f>volum/cargoFC1!J175</f>
        <v>0</v>
      </c>
      <c r="K175">
        <f>volum/cargoFC1!K175</f>
        <v>13.759892393452398</v>
      </c>
      <c r="L175">
        <f>volum/cargoFC1!L175</f>
        <v>24.079811688541696</v>
      </c>
      <c r="M175" s="2">
        <f>battery_capacity/cargoFC1!M175</f>
        <v>5.8823529411764781</v>
      </c>
      <c r="N175" s="2">
        <f>volum/cargoFC1!N175</f>
        <v>0.74866310160427918</v>
      </c>
      <c r="O175" s="2">
        <f>volum/cargoFC1!O175</f>
        <v>34.399730983630995</v>
      </c>
      <c r="P175" s="2">
        <f>volum/cargoFC1!P175</f>
        <v>24.079811688541696</v>
      </c>
      <c r="Q175" s="2">
        <f>volum/cargoFC1!Q175</f>
        <v>132.222222222223</v>
      </c>
      <c r="R175" s="2">
        <f>volum/cargoFC1!R175</f>
        <v>4.4074074074074332</v>
      </c>
      <c r="S175" s="2">
        <f>volum/cargoFC1!S175</f>
        <v>4.0454083636750022</v>
      </c>
      <c r="T175" s="2">
        <f>volum/cargoFC1!T175</f>
        <v>10.113520909187514</v>
      </c>
    </row>
    <row r="176" spans="1:20">
      <c r="A176" s="8">
        <v>17.399999999999999</v>
      </c>
      <c r="B176" s="2">
        <f>volum/cargoFC1!B176</f>
        <v>21.604938271605072</v>
      </c>
      <c r="C176" s="2">
        <f>volum/cargoFC1!C176</f>
        <v>14.660493827160616</v>
      </c>
      <c r="D176" s="2">
        <f>battery_capacity/cargoFC1!D176</f>
        <v>2.4849074074074231</v>
      </c>
      <c r="E176" s="2">
        <f>battery_capacity/cargoFC1!E176</f>
        <v>4.4074074074074305</v>
      </c>
      <c r="F176" s="2">
        <f>battery_capacity/cargoFC1!F176</f>
        <v>5.287037037037071</v>
      </c>
      <c r="G176" s="2">
        <f>battery_capacity/cargoFC1!G176</f>
        <v>5.9819444444444878</v>
      </c>
      <c r="H176" s="2">
        <f>battery_capacity/cargoFC1!H176</f>
        <v>4.3287037037037246</v>
      </c>
      <c r="I176" s="2">
        <f>battery_capacity/cargoFC1!I176</f>
        <v>6.5555555555556033</v>
      </c>
      <c r="J176" s="2">
        <f>volum/cargoFC1!J176</f>
        <v>0</v>
      </c>
      <c r="K176">
        <f>volum/cargoFC1!K176</f>
        <v>13.717423615823154</v>
      </c>
      <c r="L176">
        <f>volum/cargoFC1!L176</f>
        <v>24.005491327690521</v>
      </c>
      <c r="M176" s="2">
        <f>battery_capacity/cargoFC1!M176</f>
        <v>5.8641975308642227</v>
      </c>
      <c r="N176" s="2">
        <f>volum/cargoFC1!N176</f>
        <v>0.74635241301908317</v>
      </c>
      <c r="O176" s="2">
        <f>volum/cargoFC1!O176</f>
        <v>34.293559039557884</v>
      </c>
      <c r="P176" s="2">
        <f>volum/cargoFC1!P176</f>
        <v>24.005491327690521</v>
      </c>
      <c r="Q176" s="2">
        <f>volum/cargoFC1!Q176</f>
        <v>131.81538461538537</v>
      </c>
      <c r="R176" s="2">
        <f>volum/cargoFC1!R176</f>
        <v>4.3938461538461793</v>
      </c>
      <c r="S176" s="2">
        <f>volum/cargoFC1!S176</f>
        <v>4.0329225430520044</v>
      </c>
      <c r="T176" s="2">
        <f>volum/cargoFC1!T176</f>
        <v>10.082306357630019</v>
      </c>
    </row>
    <row r="177" spans="1:20">
      <c r="A177" s="8">
        <v>17.5</v>
      </c>
      <c r="B177" s="2">
        <f>volum/cargoFC1!B177</f>
        <v>21.538461538461672</v>
      </c>
      <c r="C177" s="2">
        <f>volum/cargoFC1!C177</f>
        <v>14.615384615384736</v>
      </c>
      <c r="D177" s="2">
        <f>battery_capacity/cargoFC1!D177</f>
        <v>2.4772615384615539</v>
      </c>
      <c r="E177" s="2">
        <f>battery_capacity/cargoFC1!E177</f>
        <v>4.3938461538461775</v>
      </c>
      <c r="F177" s="2">
        <f>battery_capacity/cargoFC1!F177</f>
        <v>5.2707692307692637</v>
      </c>
      <c r="G177" s="2">
        <f>battery_capacity/cargoFC1!G177</f>
        <v>5.963538461538505</v>
      </c>
      <c r="H177" s="2">
        <f>battery_capacity/cargoFC1!H177</f>
        <v>4.3153846153846356</v>
      </c>
      <c r="I177" s="2">
        <f>battery_capacity/cargoFC1!I177</f>
        <v>6.5353846153846638</v>
      </c>
      <c r="J177" s="2">
        <f>volum/cargoFC1!J177</f>
        <v>0</v>
      </c>
      <c r="K177">
        <f>volum/cargoFC1!K177</f>
        <v>13.675216184357945</v>
      </c>
      <c r="L177">
        <f>volum/cargoFC1!L177</f>
        <v>23.931628322626405</v>
      </c>
      <c r="M177" s="2">
        <f>battery_capacity/cargoFC1!M177</f>
        <v>5.8461538461538707</v>
      </c>
      <c r="N177" s="2">
        <f>volum/cargoFC1!N177</f>
        <v>0.74405594405594744</v>
      </c>
      <c r="O177" s="2">
        <f>volum/cargoFC1!O177</f>
        <v>34.188040460894861</v>
      </c>
      <c r="P177" s="2">
        <f>volum/cargoFC1!P177</f>
        <v>23.931628322626405</v>
      </c>
      <c r="Q177" s="2">
        <f>volum/cargoFC1!Q177</f>
        <v>131.411042944786</v>
      </c>
      <c r="R177" s="2">
        <f>volum/cargoFC1!R177</f>
        <v>4.3803680981595337</v>
      </c>
      <c r="S177" s="2">
        <f>volum/cargoFC1!S177</f>
        <v>4.020513558201233</v>
      </c>
      <c r="T177" s="2">
        <f>volum/cargoFC1!T177</f>
        <v>10.05128389550309</v>
      </c>
    </row>
    <row r="178" spans="1:20">
      <c r="A178" s="8">
        <v>17.600000000000001</v>
      </c>
      <c r="B178" s="2">
        <f>volum/cargoFC1!B178</f>
        <v>21.47239263803694</v>
      </c>
      <c r="C178" s="2">
        <f>volum/cargoFC1!C178</f>
        <v>14.570552147239383</v>
      </c>
      <c r="D178" s="2">
        <f>battery_capacity/cargoFC1!D178</f>
        <v>2.4696625766871318</v>
      </c>
      <c r="E178" s="2">
        <f>battery_capacity/cargoFC1!E178</f>
        <v>4.3803680981595319</v>
      </c>
      <c r="F178" s="2">
        <f>battery_capacity/cargoFC1!F178</f>
        <v>5.2546012269938975</v>
      </c>
      <c r="G178" s="2">
        <f>battery_capacity/cargoFC1!G178</f>
        <v>5.94524539877305</v>
      </c>
      <c r="H178" s="2">
        <f>battery_capacity/cargoFC1!H178</f>
        <v>4.3021472392638236</v>
      </c>
      <c r="I178" s="2">
        <f>battery_capacity/cargoFC1!I178</f>
        <v>6.5153374233129311</v>
      </c>
      <c r="J178" s="2">
        <f>volum/cargoFC1!J178</f>
        <v>0</v>
      </c>
      <c r="K178">
        <f>volum/cargoFC1!K178</f>
        <v>13.633267694032183</v>
      </c>
      <c r="L178">
        <f>volum/cargoFC1!L178</f>
        <v>23.85821846455632</v>
      </c>
      <c r="M178" s="2">
        <f>battery_capacity/cargoFC1!M178</f>
        <v>5.8282208588957296</v>
      </c>
      <c r="N178" s="2">
        <f>volum/cargoFC1!N178</f>
        <v>0.7417735638594567</v>
      </c>
      <c r="O178" s="2">
        <f>volum/cargoFC1!O178</f>
        <v>34.083169235080454</v>
      </c>
      <c r="P178" s="2">
        <f>volum/cargoFC1!P178</f>
        <v>23.85821846455632</v>
      </c>
      <c r="Q178" s="2">
        <f>volum/cargoFC1!Q178</f>
        <v>131.00917431192738</v>
      </c>
      <c r="R178" s="2">
        <f>volum/cargoFC1!R178</f>
        <v>4.3669724770642455</v>
      </c>
      <c r="S178" s="2">
        <f>volum/cargoFC1!S178</f>
        <v>4.0081807020454585</v>
      </c>
      <c r="T178" s="2">
        <f>volum/cargoFC1!T178</f>
        <v>10.020451755113655</v>
      </c>
    </row>
    <row r="179" spans="1:20">
      <c r="A179" s="8">
        <v>17.7</v>
      </c>
      <c r="B179" s="2">
        <f>volum/cargoFC1!B179</f>
        <v>21.406727828746309</v>
      </c>
      <c r="C179" s="2">
        <f>volum/cargoFC1!C179</f>
        <v>14.525993883792168</v>
      </c>
      <c r="D179" s="2">
        <f>battery_capacity/cargoFC1!D179</f>
        <v>2.4621100917431349</v>
      </c>
      <c r="E179" s="2">
        <f>battery_capacity/cargoFC1!E179</f>
        <v>4.3669724770642437</v>
      </c>
      <c r="F179" s="2">
        <f>battery_capacity/cargoFC1!F179</f>
        <v>5.2385321100917759</v>
      </c>
      <c r="G179" s="2">
        <f>battery_capacity/cargoFC1!G179</f>
        <v>5.9270642201835306</v>
      </c>
      <c r="H179" s="2">
        <f>battery_capacity/cargoFC1!H179</f>
        <v>4.2889908256880931</v>
      </c>
      <c r="I179" s="2">
        <f>battery_capacity/cargoFC1!I179</f>
        <v>6.4954128440367462</v>
      </c>
      <c r="J179" s="2">
        <f>volum/cargoFC1!J179</f>
        <v>0</v>
      </c>
      <c r="K179">
        <f>volum/cargoFC1!K179</f>
        <v>13.591575769240526</v>
      </c>
      <c r="L179">
        <f>volum/cargoFC1!L179</f>
        <v>23.785257596170922</v>
      </c>
      <c r="M179" s="2">
        <f>battery_capacity/cargoFC1!M179</f>
        <v>5.8103975535168439</v>
      </c>
      <c r="N179" s="2">
        <f>volum/cargoFC1!N179</f>
        <v>0.73950514317487137</v>
      </c>
      <c r="O179" s="2">
        <f>volum/cargoFC1!O179</f>
        <v>33.978939423101316</v>
      </c>
      <c r="P179" s="2">
        <f>volum/cargoFC1!P179</f>
        <v>23.785257596170922</v>
      </c>
      <c r="Q179" s="2">
        <f>volum/cargoFC1!Q179</f>
        <v>130.60975609756173</v>
      </c>
      <c r="R179" s="2">
        <f>volum/cargoFC1!R179</f>
        <v>4.3536585365853906</v>
      </c>
      <c r="S179" s="2">
        <f>volum/cargoFC1!S179</f>
        <v>3.9959232761567121</v>
      </c>
      <c r="T179" s="2">
        <f>volum/cargoFC1!T179</f>
        <v>9.9898081903917877</v>
      </c>
    </row>
    <row r="180" spans="1:20">
      <c r="A180" s="8">
        <v>17.8</v>
      </c>
      <c r="B180" s="2">
        <f>volum/cargoFC1!B180</f>
        <v>21.341463414634276</v>
      </c>
      <c r="C180" s="2">
        <f>volum/cargoFC1!C180</f>
        <v>14.48170731707329</v>
      </c>
      <c r="D180" s="2">
        <f>battery_capacity/cargoFC1!D180</f>
        <v>2.4546036585366009</v>
      </c>
      <c r="E180" s="2">
        <f>battery_capacity/cargoFC1!E180</f>
        <v>4.3536585365853888</v>
      </c>
      <c r="F180" s="2">
        <f>battery_capacity/cargoFC1!F180</f>
        <v>5.222560975609789</v>
      </c>
      <c r="G180" s="2">
        <f>battery_capacity/cargoFC1!G180</f>
        <v>5.908993902439069</v>
      </c>
      <c r="H180" s="2">
        <f>battery_capacity/cargoFC1!H180</f>
        <v>4.2759146341463614</v>
      </c>
      <c r="I180" s="2">
        <f>battery_capacity/cargoFC1!I180</f>
        <v>6.4756097560976098</v>
      </c>
      <c r="J180" s="2">
        <f>volum/cargoFC1!J180</f>
        <v>0</v>
      </c>
      <c r="K180">
        <f>volum/cargoFC1!K180</f>
        <v>13.550138063348422</v>
      </c>
      <c r="L180">
        <f>volum/cargoFC1!L180</f>
        <v>23.712741610859737</v>
      </c>
      <c r="M180" s="2">
        <f>battery_capacity/cargoFC1!M180</f>
        <v>5.7926829268292916</v>
      </c>
      <c r="N180" s="2">
        <f>volum/cargoFC1!N180</f>
        <v>0.73725055432372844</v>
      </c>
      <c r="O180" s="2">
        <f>volum/cargoFC1!O180</f>
        <v>33.875345158371054</v>
      </c>
      <c r="P180" s="2">
        <f>volum/cargoFC1!P180</f>
        <v>23.712741610859737</v>
      </c>
      <c r="Q180" s="2">
        <f>volum/cargoFC1!Q180</f>
        <v>130.21276595744754</v>
      </c>
      <c r="R180" s="2">
        <f>volum/cargoFC1!R180</f>
        <v>4.3404255319149181</v>
      </c>
      <c r="S180" s="2">
        <f>volum/cargoFC1!S180</f>
        <v>3.9837405906244334</v>
      </c>
      <c r="T180" s="2">
        <f>volum/cargoFC1!T180</f>
        <v>9.9593514765610909</v>
      </c>
    </row>
    <row r="181" spans="1:20">
      <c r="A181" s="8">
        <v>17.899999999999999</v>
      </c>
      <c r="B181" s="2">
        <f>volum/cargoFC1!B181</f>
        <v>21.276595744680982</v>
      </c>
      <c r="C181" s="2">
        <f>volum/cargoFC1!C181</f>
        <v>14.437689969604982</v>
      </c>
      <c r="D181" s="2">
        <f>battery_capacity/cargoFC1!D181</f>
        <v>2.4471428571428722</v>
      </c>
      <c r="E181" s="2">
        <f>battery_capacity/cargoFC1!E181</f>
        <v>4.3404255319149163</v>
      </c>
      <c r="F181" s="2">
        <f>battery_capacity/cargoFC1!F181</f>
        <v>5.2066869300912177</v>
      </c>
      <c r="G181" s="2">
        <f>battery_capacity/cargoFC1!G181</f>
        <v>5.8910334346504998</v>
      </c>
      <c r="H181" s="2">
        <f>battery_capacity/cargoFC1!H181</f>
        <v>4.2629179331307183</v>
      </c>
      <c r="I181" s="2">
        <f>battery_capacity/cargoFC1!I181</f>
        <v>6.4559270516717806</v>
      </c>
      <c r="J181" s="2">
        <f>volum/cargoFC1!J181</f>
        <v>0</v>
      </c>
      <c r="K181">
        <f>volum/cargoFC1!K181</f>
        <v>13.508952258251798</v>
      </c>
      <c r="L181">
        <f>volum/cargoFC1!L181</f>
        <v>23.640666451940646</v>
      </c>
      <c r="M181" s="2">
        <f>battery_capacity/cargoFC1!M181</f>
        <v>5.7750759878419684</v>
      </c>
      <c r="N181" s="2">
        <f>volum/cargoFC1!N181</f>
        <v>0.73500967117988725</v>
      </c>
      <c r="O181" s="2">
        <f>volum/cargoFC1!O181</f>
        <v>33.772380645629497</v>
      </c>
      <c r="P181" s="2">
        <f>volum/cargoFC1!P181</f>
        <v>23.640666451940646</v>
      </c>
      <c r="Q181" s="2">
        <f>volum/cargoFC1!Q181</f>
        <v>129.81818181818255</v>
      </c>
      <c r="R181" s="2">
        <f>volum/cargoFC1!R181</f>
        <v>4.327272727272752</v>
      </c>
      <c r="S181" s="2">
        <f>volum/cargoFC1!S181</f>
        <v>3.971631963926026</v>
      </c>
      <c r="T181" s="2">
        <f>volum/cargoFC1!T181</f>
        <v>9.9290799098150728</v>
      </c>
    </row>
    <row r="182" spans="1:20">
      <c r="A182" s="8">
        <v>18</v>
      </c>
      <c r="B182" s="2">
        <f>volum/cargoFC1!B182</f>
        <v>21.212121212121339</v>
      </c>
      <c r="C182" s="2">
        <f>volum/cargoFC1!C182</f>
        <v>14.393939393939512</v>
      </c>
      <c r="D182" s="2">
        <f>battery_capacity/cargoFC1!D182</f>
        <v>2.4397272727272878</v>
      </c>
      <c r="E182" s="2">
        <f>battery_capacity/cargoFC1!E182</f>
        <v>4.3272727272727503</v>
      </c>
      <c r="F182" s="2">
        <f>battery_capacity/cargoFC1!F182</f>
        <v>5.1909090909091224</v>
      </c>
      <c r="G182" s="2">
        <f>battery_capacity/cargoFC1!G182</f>
        <v>5.8731818181818616</v>
      </c>
      <c r="H182" s="2">
        <f>battery_capacity/cargoFC1!H182</f>
        <v>4.2500000000000195</v>
      </c>
      <c r="I182" s="2">
        <f>battery_capacity/cargoFC1!I182</f>
        <v>6.4363636363636845</v>
      </c>
      <c r="J182" s="2">
        <f>volum/cargoFC1!J182</f>
        <v>0</v>
      </c>
      <c r="K182">
        <f>volum/cargoFC1!K182</f>
        <v>13.468016063944802</v>
      </c>
      <c r="L182">
        <f>volum/cargoFC1!L182</f>
        <v>23.569028111903403</v>
      </c>
      <c r="M182" s="2">
        <f>battery_capacity/cargoFC1!M182</f>
        <v>5.75757575757578</v>
      </c>
      <c r="N182" s="2">
        <f>volum/cargoFC1!N182</f>
        <v>0.73278236914600881</v>
      </c>
      <c r="O182" s="2">
        <f>volum/cargoFC1!O182</f>
        <v>33.670040159862005</v>
      </c>
      <c r="P182" s="2">
        <f>volum/cargoFC1!P182</f>
        <v>23.569028111903403</v>
      </c>
      <c r="Q182" s="2">
        <f>volum/cargoFC1!Q182</f>
        <v>129.42598187311253</v>
      </c>
      <c r="R182" s="2">
        <f>volum/cargoFC1!R182</f>
        <v>4.3141993957704177</v>
      </c>
      <c r="S182" s="2">
        <f>volum/cargoFC1!S182</f>
        <v>3.9595967227997697</v>
      </c>
      <c r="T182" s="2">
        <f>volum/cargoFC1!T182</f>
        <v>9.8989918069994314</v>
      </c>
    </row>
    <row r="183" spans="1:20">
      <c r="A183" s="8">
        <v>18.100000000000001</v>
      </c>
      <c r="B183" s="2">
        <f>volum/cargoFC1!B183</f>
        <v>21.14803625377656</v>
      </c>
      <c r="C183" s="2">
        <f>volum/cargoFC1!C183</f>
        <v>14.350453172205553</v>
      </c>
      <c r="D183" s="2">
        <f>battery_capacity/cargoFC1!D183</f>
        <v>2.4323564954682926</v>
      </c>
      <c r="E183" s="2">
        <f>battery_capacity/cargoFC1!E183</f>
        <v>4.314199395770415</v>
      </c>
      <c r="F183" s="2">
        <f>battery_capacity/cargoFC1!F183</f>
        <v>5.1752265861027507</v>
      </c>
      <c r="G183" s="2">
        <f>battery_capacity/cargoFC1!G183</f>
        <v>5.8554380664652994</v>
      </c>
      <c r="H183" s="2">
        <f>battery_capacity/cargoFC1!H183</f>
        <v>4.2371601208459397</v>
      </c>
      <c r="I183" s="2">
        <f>battery_capacity/cargoFC1!I183</f>
        <v>6.4169184290030685</v>
      </c>
      <c r="J183" s="2">
        <f>volum/cargoFC1!J183</f>
        <v>0</v>
      </c>
      <c r="K183">
        <f>volum/cargoFC1!K183</f>
        <v>13.427327218095355</v>
      </c>
      <c r="L183">
        <f>volum/cargoFC1!L183</f>
        <v>23.497822631666871</v>
      </c>
      <c r="M183" s="2">
        <f>battery_capacity/cargoFC1!M183</f>
        <v>5.7401812688821972</v>
      </c>
      <c r="N183" s="2">
        <f>volum/cargoFC1!N183</f>
        <v>0.73056852513046189</v>
      </c>
      <c r="O183" s="2">
        <f>volum/cargoFC1!O183</f>
        <v>33.568318045238385</v>
      </c>
      <c r="P183" s="2">
        <f>volum/cargoFC1!P183</f>
        <v>23.497822631666871</v>
      </c>
      <c r="Q183" s="2">
        <f>volum/cargoFC1!Q183</f>
        <v>129.03614457831401</v>
      </c>
      <c r="R183" s="2">
        <f>volum/cargoFC1!R183</f>
        <v>4.3012048192771335</v>
      </c>
      <c r="S183" s="2">
        <f>volum/cargoFC1!S183</f>
        <v>3.9476342021200326</v>
      </c>
      <c r="T183" s="2">
        <f>volum/cargoFC1!T183</f>
        <v>9.8690855053000863</v>
      </c>
    </row>
    <row r="184" spans="1:20">
      <c r="A184" s="8">
        <v>18.2</v>
      </c>
      <c r="B184" s="2">
        <f>volum/cargoFC1!B184</f>
        <v>21.084337349397721</v>
      </c>
      <c r="C184" s="2">
        <f>volum/cargoFC1!C184</f>
        <v>14.307228915662769</v>
      </c>
      <c r="D184" s="2">
        <f>battery_capacity/cargoFC1!D184</f>
        <v>2.4250301204819427</v>
      </c>
      <c r="E184" s="2">
        <f>battery_capacity/cargoFC1!E184</f>
        <v>4.3012048192771317</v>
      </c>
      <c r="F184" s="2">
        <f>battery_capacity/cargoFC1!F184</f>
        <v>5.1596385542168992</v>
      </c>
      <c r="G184" s="2">
        <f>battery_capacity/cargoFC1!G184</f>
        <v>5.8378012048193204</v>
      </c>
      <c r="H184" s="2">
        <f>battery_capacity/cargoFC1!H184</f>
        <v>4.2243975903614652</v>
      </c>
      <c r="I184" s="2">
        <f>battery_capacity/cargoFC1!I184</f>
        <v>6.3975903614458298</v>
      </c>
      <c r="J184" s="2">
        <f>volum/cargoFC1!J184</f>
        <v>0</v>
      </c>
      <c r="K184">
        <f>volum/cargoFC1!K184</f>
        <v>13.386883485628372</v>
      </c>
      <c r="L184">
        <f>volum/cargoFC1!L184</f>
        <v>23.427046099849651</v>
      </c>
      <c r="M184" s="2">
        <f>battery_capacity/cargoFC1!M184</f>
        <v>5.7228915662650826</v>
      </c>
      <c r="N184" s="2">
        <f>volum/cargoFC1!N184</f>
        <v>0.7283680175246473</v>
      </c>
      <c r="O184" s="2">
        <f>volum/cargoFC1!O184</f>
        <v>33.467208714070928</v>
      </c>
      <c r="P184" s="2">
        <f>volum/cargoFC1!P184</f>
        <v>23.427046099849651</v>
      </c>
      <c r="Q184" s="2">
        <f>volum/cargoFC1!Q184</f>
        <v>128.64864864864938</v>
      </c>
      <c r="R184" s="2">
        <f>volum/cargoFC1!R184</f>
        <v>4.2882882882883129</v>
      </c>
      <c r="S184" s="2">
        <f>volum/cargoFC1!S184</f>
        <v>3.9357437447747388</v>
      </c>
      <c r="T184" s="2">
        <f>volum/cargoFC1!T184</f>
        <v>9.8393593619368538</v>
      </c>
    </row>
    <row r="185" spans="1:20">
      <c r="A185" s="8">
        <v>18.3</v>
      </c>
      <c r="B185" s="2">
        <f>volum/cargoFC1!B185</f>
        <v>21.021021021021149</v>
      </c>
      <c r="C185" s="2">
        <f>volum/cargoFC1!C185</f>
        <v>14.26426426426438</v>
      </c>
      <c r="D185" s="2">
        <f>battery_capacity/cargoFC1!D185</f>
        <v>2.4177477477477622</v>
      </c>
      <c r="E185" s="2">
        <f>battery_capacity/cargoFC1!E185</f>
        <v>4.2882882882883111</v>
      </c>
      <c r="F185" s="2">
        <f>battery_capacity/cargoFC1!F185</f>
        <v>5.1441441441441746</v>
      </c>
      <c r="G185" s="2">
        <f>battery_capacity/cargoFC1!G185</f>
        <v>5.8202702702703117</v>
      </c>
      <c r="H185" s="2">
        <f>battery_capacity/cargoFC1!H185</f>
        <v>4.2117117117117306</v>
      </c>
      <c r="I185" s="2">
        <f>battery_capacity/cargoFC1!I185</f>
        <v>6.3783783783784243</v>
      </c>
      <c r="J185" s="2">
        <f>volum/cargoFC1!J185</f>
        <v>0</v>
      </c>
      <c r="K185">
        <f>volum/cargoFC1!K185</f>
        <v>13.346682658316503</v>
      </c>
      <c r="L185">
        <f>volum/cargoFC1!L185</f>
        <v>23.356694652053879</v>
      </c>
      <c r="M185" s="2">
        <f>battery_capacity/cargoFC1!M185</f>
        <v>5.7057057057057277</v>
      </c>
      <c r="N185" s="2">
        <f>volum/cargoFC1!N185</f>
        <v>0.72618072618072937</v>
      </c>
      <c r="O185" s="2">
        <f>volum/cargoFC1!O185</f>
        <v>33.366706645791254</v>
      </c>
      <c r="P185" s="2">
        <f>volum/cargoFC1!P185</f>
        <v>23.356694652053879</v>
      </c>
      <c r="Q185" s="2">
        <f>volum/cargoFC1!Q185</f>
        <v>128.26347305389294</v>
      </c>
      <c r="R185" s="2">
        <f>volum/cargoFC1!R185</f>
        <v>4.2754491017964318</v>
      </c>
      <c r="S185" s="2">
        <f>volum/cargoFC1!S185</f>
        <v>3.9239247015450482</v>
      </c>
      <c r="T185" s="2">
        <f>volum/cargoFC1!T185</f>
        <v>9.8098117538626273</v>
      </c>
    </row>
    <row r="186" spans="1:20">
      <c r="A186" s="8">
        <v>18.399999999999999</v>
      </c>
      <c r="B186" s="2">
        <f>volum/cargoFC1!B186</f>
        <v>20.958083832335454</v>
      </c>
      <c r="C186" s="2">
        <f>volum/cargoFC1!C186</f>
        <v>14.221556886227658</v>
      </c>
      <c r="D186" s="2">
        <f>battery_capacity/cargoFC1!D186</f>
        <v>2.4105089820359424</v>
      </c>
      <c r="E186" s="2">
        <f>battery_capacity/cargoFC1!E186</f>
        <v>4.27544910179643</v>
      </c>
      <c r="F186" s="2">
        <f>battery_capacity/cargoFC1!F186</f>
        <v>5.1287425149700905</v>
      </c>
      <c r="G186" s="2">
        <f>battery_capacity/cargoFC1!G186</f>
        <v>5.802844311377287</v>
      </c>
      <c r="H186" s="2">
        <f>battery_capacity/cargoFC1!H186</f>
        <v>4.1991017964072039</v>
      </c>
      <c r="I186" s="2">
        <f>battery_capacity/cargoFC1!I186</f>
        <v>6.3592814371257944</v>
      </c>
      <c r="J186" s="2">
        <f>volum/cargoFC1!J186</f>
        <v>0</v>
      </c>
      <c r="K186">
        <f>volum/cargoFC1!K186</f>
        <v>13.306722554378204</v>
      </c>
      <c r="L186">
        <f>volum/cargoFC1!L186</f>
        <v>23.286764470161856</v>
      </c>
      <c r="M186" s="2">
        <f>battery_capacity/cargoFC1!M186</f>
        <v>5.688622754491039</v>
      </c>
      <c r="N186" s="2">
        <f>volum/cargoFC1!N186</f>
        <v>0.72400653238976909</v>
      </c>
      <c r="O186" s="2">
        <f>volum/cargoFC1!O186</f>
        <v>33.266806385945507</v>
      </c>
      <c r="P186" s="2">
        <f>volum/cargoFC1!P186</f>
        <v>23.286764470161856</v>
      </c>
      <c r="Q186" s="2">
        <f>volum/cargoFC1!Q186</f>
        <v>127.8805970149261</v>
      </c>
      <c r="R186" s="2">
        <f>volum/cargoFC1!R186</f>
        <v>4.2626865671642031</v>
      </c>
      <c r="S186" s="2">
        <f>volum/cargoFC1!S186</f>
        <v>3.9121764309871887</v>
      </c>
      <c r="T186" s="2">
        <f>volum/cargoFC1!T186</f>
        <v>9.7804410774679766</v>
      </c>
    </row>
    <row r="187" spans="1:20">
      <c r="A187" s="8">
        <v>18.5</v>
      </c>
      <c r="B187" s="2">
        <f>volum/cargoFC1!B187</f>
        <v>20.895522388059824</v>
      </c>
      <c r="C187" s="2">
        <f>volum/cargoFC1!C187</f>
        <v>14.179104477612052</v>
      </c>
      <c r="D187" s="2">
        <f>battery_capacity/cargoFC1!D187</f>
        <v>2.403313432835835</v>
      </c>
      <c r="E187" s="2">
        <f>battery_capacity/cargoFC1!E187</f>
        <v>4.2626865671642014</v>
      </c>
      <c r="F187" s="2">
        <f>battery_capacity/cargoFC1!F187</f>
        <v>5.1134328358209249</v>
      </c>
      <c r="G187" s="2">
        <f>battery_capacity/cargoFC1!G187</f>
        <v>5.7855223880597419</v>
      </c>
      <c r="H187" s="2">
        <f>battery_capacity/cargoFC1!H187</f>
        <v>4.1865671641791229</v>
      </c>
      <c r="I187" s="2">
        <f>battery_capacity/cargoFC1!I187</f>
        <v>6.3402985074627303</v>
      </c>
      <c r="J187" s="2">
        <f>volum/cargoFC1!J187</f>
        <v>0</v>
      </c>
      <c r="K187">
        <f>volum/cargoFC1!K187</f>
        <v>13.267001018083061</v>
      </c>
      <c r="L187">
        <f>volum/cargoFC1!L187</f>
        <v>23.217251781645356</v>
      </c>
      <c r="M187" s="2">
        <f>battery_capacity/cargoFC1!M187</f>
        <v>5.6716417910447969</v>
      </c>
      <c r="N187" s="2">
        <f>volum/cargoFC1!N187</f>
        <v>0.72184531886024728</v>
      </c>
      <c r="O187" s="2">
        <f>volum/cargoFC1!O187</f>
        <v>33.167502545207647</v>
      </c>
      <c r="P187" s="2">
        <f>volum/cargoFC1!P187</f>
        <v>23.217251781645356</v>
      </c>
      <c r="Q187" s="2">
        <f>volum/cargoFC1!Q187</f>
        <v>127.50000000000071</v>
      </c>
      <c r="R187" s="2">
        <f>volum/cargoFC1!R187</f>
        <v>4.250000000000024</v>
      </c>
      <c r="S187" s="2">
        <f>volum/cargoFC1!S187</f>
        <v>3.9004982993164163</v>
      </c>
      <c r="T187" s="2">
        <f>volum/cargoFC1!T187</f>
        <v>9.751245748291046</v>
      </c>
    </row>
    <row r="188" spans="1:20">
      <c r="A188" s="8">
        <v>18.600000000000001</v>
      </c>
      <c r="B188" s="2">
        <f>volum/cargoFC1!B188</f>
        <v>20.833333333333456</v>
      </c>
      <c r="C188" s="2">
        <f>volum/cargoFC1!C188</f>
        <v>14.136904761904871</v>
      </c>
      <c r="D188" s="2">
        <f>battery_capacity/cargoFC1!D188</f>
        <v>2.396160714285728</v>
      </c>
      <c r="E188" s="2">
        <f>battery_capacity/cargoFC1!E188</f>
        <v>4.2500000000000213</v>
      </c>
      <c r="F188" s="2">
        <f>battery_capacity/cargoFC1!F188</f>
        <v>5.0982142857143149</v>
      </c>
      <c r="G188" s="2">
        <f>battery_capacity/cargoFC1!G188</f>
        <v>5.7683035714286106</v>
      </c>
      <c r="H188" s="2">
        <f>battery_capacity/cargoFC1!H188</f>
        <v>4.174107142857161</v>
      </c>
      <c r="I188" s="2">
        <f>battery_capacity/cargoFC1!I188</f>
        <v>6.3214285714286147</v>
      </c>
      <c r="J188" s="2">
        <f>volum/cargoFC1!J188</f>
        <v>0</v>
      </c>
      <c r="K188">
        <f>volum/cargoFC1!K188</f>
        <v>13.227515919364086</v>
      </c>
      <c r="L188">
        <f>volum/cargoFC1!L188</f>
        <v>23.148152858887148</v>
      </c>
      <c r="M188" s="2">
        <f>battery_capacity/cargoFC1!M188</f>
        <v>5.6547619047619255</v>
      </c>
      <c r="N188" s="2">
        <f>volum/cargoFC1!N188</f>
        <v>0.71969696969697283</v>
      </c>
      <c r="O188" s="2">
        <f>volum/cargoFC1!O188</f>
        <v>33.068789798410215</v>
      </c>
      <c r="P188" s="2">
        <f>volum/cargoFC1!P188</f>
        <v>23.148152858887148</v>
      </c>
      <c r="Q188" s="2">
        <f>volum/cargoFC1!Q188</f>
        <v>127.12166172106897</v>
      </c>
      <c r="R188" s="2">
        <f>volum/cargoFC1!R188</f>
        <v>4.2373887240356325</v>
      </c>
      <c r="S188" s="2">
        <f>volum/cargoFC1!S188</f>
        <v>3.8888896802930373</v>
      </c>
      <c r="T188" s="2">
        <f>volum/cargoFC1!T188</f>
        <v>9.7222242007325992</v>
      </c>
    </row>
    <row r="189" spans="1:20">
      <c r="A189" s="8">
        <v>18.7</v>
      </c>
      <c r="B189" s="2">
        <f>volum/cargoFC1!B189</f>
        <v>20.771513353115854</v>
      </c>
      <c r="C189" s="2">
        <f>volum/cargoFC1!C189</f>
        <v>14.094955489614355</v>
      </c>
      <c r="D189" s="2">
        <f>battery_capacity/cargoFC1!D189</f>
        <v>2.3890504451038717</v>
      </c>
      <c r="E189" s="2">
        <f>battery_capacity/cargoFC1!E189</f>
        <v>4.2373887240356307</v>
      </c>
      <c r="F189" s="2">
        <f>battery_capacity/cargoFC1!F189</f>
        <v>5.0830860534124929</v>
      </c>
      <c r="G189" s="2">
        <f>battery_capacity/cargoFC1!G189</f>
        <v>5.7511869436202181</v>
      </c>
      <c r="H189" s="2">
        <f>battery_capacity/cargoFC1!H189</f>
        <v>4.1617210682492765</v>
      </c>
      <c r="I189" s="2">
        <f>battery_capacity/cargoFC1!I189</f>
        <v>6.3026706231454446</v>
      </c>
      <c r="J189" s="2">
        <f>volum/cargoFC1!J189</f>
        <v>0</v>
      </c>
      <c r="K189">
        <f>volum/cargoFC1!K189</f>
        <v>13.18826515343698</v>
      </c>
      <c r="L189">
        <f>volum/cargoFC1!L189</f>
        <v>23.079464018514717</v>
      </c>
      <c r="M189" s="2">
        <f>battery_capacity/cargoFC1!M189</f>
        <v>5.6379821958457201</v>
      </c>
      <c r="N189" s="2">
        <f>volum/cargoFC1!N189</f>
        <v>0.71756137038036472</v>
      </c>
      <c r="O189" s="2">
        <f>volum/cargoFC1!O189</f>
        <v>32.970662883592453</v>
      </c>
      <c r="P189" s="2">
        <f>volum/cargoFC1!P189</f>
        <v>23.079464018514717</v>
      </c>
      <c r="Q189" s="2">
        <f>volum/cargoFC1!Q189</f>
        <v>126.74556213017821</v>
      </c>
      <c r="R189" s="2">
        <f>volum/cargoFC1!R189</f>
        <v>4.224852071005941</v>
      </c>
      <c r="S189" s="2">
        <f>volum/cargoFC1!S189</f>
        <v>3.8773499551104682</v>
      </c>
      <c r="T189" s="2">
        <f>volum/cargoFC1!T189</f>
        <v>9.6933748877761765</v>
      </c>
    </row>
    <row r="190" spans="1:20">
      <c r="A190" s="8">
        <v>18.8</v>
      </c>
      <c r="B190" s="2">
        <f>volum/cargoFC1!B190</f>
        <v>20.710059171597756</v>
      </c>
      <c r="C190" s="2">
        <f>volum/cargoFC1!C190</f>
        <v>14.053254437869931</v>
      </c>
      <c r="D190" s="2">
        <f>battery_capacity/cargoFC1!D190</f>
        <v>2.3819822485207238</v>
      </c>
      <c r="E190" s="2">
        <f>battery_capacity/cargoFC1!E190</f>
        <v>4.2248520710059392</v>
      </c>
      <c r="F190" s="2">
        <f>battery_capacity/cargoFC1!F190</f>
        <v>5.0680473372781361</v>
      </c>
      <c r="G190" s="2">
        <f>battery_capacity/cargoFC1!G190</f>
        <v>5.7341715976331757</v>
      </c>
      <c r="H190" s="2">
        <f>battery_capacity/cargoFC1!H190</f>
        <v>4.1494082840236866</v>
      </c>
      <c r="I190" s="2">
        <f>battery_capacity/cargoFC1!I190</f>
        <v>6.2840236686390964</v>
      </c>
      <c r="J190" s="2">
        <f>volum/cargoFC1!J190</f>
        <v>0</v>
      </c>
      <c r="K190">
        <f>volum/cargoFC1!K190</f>
        <v>13.149246640426115</v>
      </c>
      <c r="L190">
        <f>volum/cargoFC1!L190</f>
        <v>23.011181620745703</v>
      </c>
      <c r="M190" s="2">
        <f>battery_capacity/cargoFC1!M190</f>
        <v>5.621301775147951</v>
      </c>
      <c r="N190" s="2">
        <f>volum/cargoFC1!N190</f>
        <v>0.71543840774610323</v>
      </c>
      <c r="O190" s="2">
        <f>volum/cargoFC1!O190</f>
        <v>32.873116601065284</v>
      </c>
      <c r="P190" s="2">
        <f>volum/cargoFC1!P190</f>
        <v>23.011181620745703</v>
      </c>
      <c r="Q190" s="2">
        <f>volum/cargoFC1!Q190</f>
        <v>126.3716814159299</v>
      </c>
      <c r="R190" s="2">
        <f>volum/cargoFC1!R190</f>
        <v>4.2123893805309969</v>
      </c>
      <c r="S190" s="2">
        <f>volum/cargoFC1!S190</f>
        <v>3.8658785122852737</v>
      </c>
      <c r="T190" s="2">
        <f>volum/cargoFC1!T190</f>
        <v>9.6646962807131906</v>
      </c>
    </row>
    <row r="191" spans="1:20">
      <c r="A191" s="8">
        <v>18.899999999999999</v>
      </c>
      <c r="B191" s="2">
        <f>volum/cargoFC1!B191</f>
        <v>20.64896755162254</v>
      </c>
      <c r="C191" s="2">
        <f>volum/cargoFC1!C191</f>
        <v>14.011799410029607</v>
      </c>
      <c r="D191" s="2">
        <f>battery_capacity/cargoFC1!D191</f>
        <v>2.3749557522124034</v>
      </c>
      <c r="E191" s="2">
        <f>battery_capacity/cargoFC1!E191</f>
        <v>4.2123893805309951</v>
      </c>
      <c r="F191" s="2">
        <f>battery_capacity/cargoFC1!F191</f>
        <v>5.0530973451327723</v>
      </c>
      <c r="G191" s="2">
        <f>battery_capacity/cargoFC1!G191</f>
        <v>5.7172566371681803</v>
      </c>
      <c r="H191" s="2">
        <f>battery_capacity/cargoFC1!H191</f>
        <v>4.1371681415929373</v>
      </c>
      <c r="I191" s="2">
        <f>battery_capacity/cargoFC1!I191</f>
        <v>6.2654867256637594</v>
      </c>
      <c r="J191" s="2">
        <f>volum/cargoFC1!J191</f>
        <v>0</v>
      </c>
      <c r="K191">
        <f>volum/cargoFC1!K191</f>
        <v>13.110458324997156</v>
      </c>
      <c r="L191">
        <f>volum/cargoFC1!L191</f>
        <v>22.943302068745023</v>
      </c>
      <c r="M191" s="2">
        <f>battery_capacity/cargoFC1!M191</f>
        <v>5.6047197640118211</v>
      </c>
      <c r="N191" s="2">
        <f>volum/cargoFC1!N191</f>
        <v>0.71332796996514114</v>
      </c>
      <c r="O191" s="2">
        <f>volum/cargoFC1!O191</f>
        <v>32.776145812492892</v>
      </c>
      <c r="P191" s="2">
        <f>volum/cargoFC1!P191</f>
        <v>22.943302068745023</v>
      </c>
      <c r="Q191" s="2">
        <f>volum/cargoFC1!Q191</f>
        <v>126.0000000000007</v>
      </c>
      <c r="R191" s="2">
        <f>volum/cargoFC1!R191</f>
        <v>4.2000000000000233</v>
      </c>
      <c r="S191" s="2">
        <f>volum/cargoFC1!S191</f>
        <v>3.8544747475491592</v>
      </c>
      <c r="T191" s="2">
        <f>volum/cargoFC1!T191</f>
        <v>9.6361868688729047</v>
      </c>
    </row>
    <row r="192" spans="1:20">
      <c r="A192" s="8">
        <v>19</v>
      </c>
      <c r="B192" s="2">
        <f>volum/cargoFC1!B192</f>
        <v>20.588235294117766</v>
      </c>
      <c r="C192" s="2">
        <f>volum/cargoFC1!C192</f>
        <v>13.970588235294223</v>
      </c>
      <c r="D192" s="2">
        <f>battery_capacity/cargoFC1!D192</f>
        <v>2.3679705882353077</v>
      </c>
      <c r="E192" s="2">
        <f>battery_capacity/cargoFC1!E192</f>
        <v>4.2000000000000215</v>
      </c>
      <c r="F192" s="2">
        <f>battery_capacity/cargoFC1!F192</f>
        <v>5.0382352941176762</v>
      </c>
      <c r="G192" s="2">
        <f>battery_capacity/cargoFC1!G192</f>
        <v>5.7004411764706262</v>
      </c>
      <c r="H192" s="2">
        <f>battery_capacity/cargoFC1!H192</f>
        <v>4.1250000000000169</v>
      </c>
      <c r="I192" s="2">
        <f>battery_capacity/cargoFC1!I192</f>
        <v>6.2470588235294535</v>
      </c>
      <c r="J192" s="2">
        <f>volum/cargoFC1!J192</f>
        <v>0</v>
      </c>
      <c r="K192">
        <f>volum/cargoFC1!K192</f>
        <v>13.071898175996143</v>
      </c>
      <c r="L192">
        <f>volum/cargoFC1!L192</f>
        <v>22.875821807993251</v>
      </c>
      <c r="M192" s="2">
        <f>battery_capacity/cargoFC1!M192</f>
        <v>5.5882352941176681</v>
      </c>
      <c r="N192" s="2">
        <f>volum/cargoFC1!N192</f>
        <v>0.71122994652406712</v>
      </c>
      <c r="O192" s="2">
        <f>volum/cargoFC1!O192</f>
        <v>32.679745439990356</v>
      </c>
      <c r="P192" s="2">
        <f>volum/cargoFC1!P192</f>
        <v>22.875821807993251</v>
      </c>
      <c r="Q192" s="2">
        <f>volum/cargoFC1!Q192</f>
        <v>125.63049853372503</v>
      </c>
      <c r="R192" s="2">
        <f>volum/cargoFC1!R192</f>
        <v>4.1876832844575009</v>
      </c>
      <c r="S192" s="2">
        <f>volum/cargoFC1!S192</f>
        <v>3.8431380637428614</v>
      </c>
      <c r="T192" s="2">
        <f>volum/cargoFC1!T192</f>
        <v>9.6078451593571597</v>
      </c>
    </row>
    <row r="193" spans="1:20">
      <c r="A193" s="8">
        <v>19.100000000000001</v>
      </c>
      <c r="B193" s="2">
        <f>volum/cargoFC1!B193</f>
        <v>20.527859237536777</v>
      </c>
      <c r="C193" s="2">
        <f>volum/cargoFC1!C193</f>
        <v>13.929618768328551</v>
      </c>
      <c r="D193" s="2">
        <f>battery_capacity/cargoFC1!D193</f>
        <v>2.3610263929618904</v>
      </c>
      <c r="E193" s="2">
        <f>battery_capacity/cargoFC1!E193</f>
        <v>4.1876832844574992</v>
      </c>
      <c r="F193" s="2">
        <f>battery_capacity/cargoFC1!F193</f>
        <v>5.0234604105572132</v>
      </c>
      <c r="G193" s="2">
        <f>battery_capacity/cargoFC1!G193</f>
        <v>5.6837243401759903</v>
      </c>
      <c r="H193" s="2">
        <f>battery_capacity/cargoFC1!H193</f>
        <v>4.1129032258064688</v>
      </c>
      <c r="I193" s="2">
        <f>battery_capacity/cargoFC1!I193</f>
        <v>6.2287390029325929</v>
      </c>
      <c r="J193" s="2">
        <f>volum/cargoFC1!J193</f>
        <v>0</v>
      </c>
      <c r="K193">
        <f>volum/cargoFC1!K193</f>
        <v>13.033564186094987</v>
      </c>
      <c r="L193">
        <f>volum/cargoFC1!L193</f>
        <v>22.808737325666225</v>
      </c>
      <c r="M193" s="2">
        <f>battery_capacity/cargoFC1!M193</f>
        <v>5.5718475073313982</v>
      </c>
      <c r="N193" s="2">
        <f>volum/cargoFC1!N193</f>
        <v>0.70914422820581469</v>
      </c>
      <c r="O193" s="2">
        <f>volum/cargoFC1!O193</f>
        <v>32.583910465237466</v>
      </c>
      <c r="P193" s="2">
        <f>volum/cargoFC1!P193</f>
        <v>22.808737325666225</v>
      </c>
      <c r="Q193" s="2">
        <f>volum/cargoFC1!Q193</f>
        <v>125.26315789473755</v>
      </c>
      <c r="R193" s="2">
        <f>volum/cargoFC1!R193</f>
        <v>4.1754385964912517</v>
      </c>
      <c r="S193" s="2">
        <f>volum/cargoFC1!S193</f>
        <v>3.8318678707119216</v>
      </c>
      <c r="T193" s="2">
        <f>volum/cargoFC1!T193</f>
        <v>9.57966967677981</v>
      </c>
    </row>
    <row r="194" spans="1:20">
      <c r="A194" s="8">
        <v>19.2</v>
      </c>
      <c r="B194" s="2">
        <f>volum/cargoFC1!B194</f>
        <v>20.467836257310061</v>
      </c>
      <c r="C194" s="2">
        <f>volum/cargoFC1!C194</f>
        <v>13.888888888888996</v>
      </c>
      <c r="D194" s="2">
        <f>battery_capacity/cargoFC1!D194</f>
        <v>2.3541228070175579</v>
      </c>
      <c r="E194" s="2">
        <f>battery_capacity/cargoFC1!E194</f>
        <v>4.1754385964912499</v>
      </c>
      <c r="F194" s="2">
        <f>battery_capacity/cargoFC1!F194</f>
        <v>5.008771929824591</v>
      </c>
      <c r="G194" s="2">
        <f>battery_capacity/cargoFC1!G194</f>
        <v>5.6671052631579331</v>
      </c>
      <c r="H194" s="2">
        <f>battery_capacity/cargoFC1!H194</f>
        <v>4.1008771929824732</v>
      </c>
      <c r="I194" s="2">
        <f>battery_capacity/cargoFC1!I194</f>
        <v>6.2105263157895152</v>
      </c>
      <c r="J194" s="2">
        <f>volum/cargoFC1!J194</f>
        <v>0</v>
      </c>
      <c r="K194">
        <f>volum/cargoFC1!K194</f>
        <v>12.995454371443072</v>
      </c>
      <c r="L194">
        <f>volum/cargoFC1!L194</f>
        <v>22.742045150025376</v>
      </c>
      <c r="M194" s="2">
        <f>battery_capacity/cargoFC1!M194</f>
        <v>5.5555555555555767</v>
      </c>
      <c r="N194" s="2">
        <f>volum/cargoFC1!N194</f>
        <v>0.70707070707071007</v>
      </c>
      <c r="O194" s="2">
        <f>volum/cargoFC1!O194</f>
        <v>32.488635928607678</v>
      </c>
      <c r="P194" s="2">
        <f>volum/cargoFC1!P194</f>
        <v>22.742045150025376</v>
      </c>
      <c r="Q194" s="2">
        <f>volum/cargoFC1!Q194</f>
        <v>124.89795918367417</v>
      </c>
      <c r="R194" s="2">
        <f>volum/cargoFC1!R194</f>
        <v>4.1632653061224723</v>
      </c>
      <c r="S194" s="2">
        <f>volum/cargoFC1!S194</f>
        <v>3.820663585204259</v>
      </c>
      <c r="T194" s="2">
        <f>volum/cargoFC1!T194</f>
        <v>9.5516589630106523</v>
      </c>
    </row>
    <row r="195" spans="1:20">
      <c r="A195" s="8">
        <v>19.3</v>
      </c>
      <c r="B195" s="2">
        <f>volum/cargoFC1!B195</f>
        <v>20.408163265306243</v>
      </c>
      <c r="C195" s="2">
        <f>volum/cargoFC1!C195</f>
        <v>13.848396501457833</v>
      </c>
      <c r="D195" s="2">
        <f>battery_capacity/cargoFC1!D195</f>
        <v>2.3472594752186722</v>
      </c>
      <c r="E195" s="2">
        <f>battery_capacity/cargoFC1!E195</f>
        <v>4.1632653061224705</v>
      </c>
      <c r="F195" s="2">
        <f>battery_capacity/cargoFC1!F195</f>
        <v>4.9941690962099408</v>
      </c>
      <c r="G195" s="2">
        <f>battery_capacity/cargoFC1!G195</f>
        <v>5.6505830903790466</v>
      </c>
      <c r="H195" s="2">
        <f>battery_capacity/cargoFC1!H195</f>
        <v>4.088921282798851</v>
      </c>
      <c r="I195" s="2">
        <f>battery_capacity/cargoFC1!I195</f>
        <v>6.1924198250729274</v>
      </c>
      <c r="J195" s="2">
        <f>volum/cargoFC1!J195</f>
        <v>0</v>
      </c>
      <c r="K195">
        <f>volum/cargoFC1!K195</f>
        <v>12.957566771325075</v>
      </c>
      <c r="L195">
        <f>volum/cargoFC1!L195</f>
        <v>22.675741849818881</v>
      </c>
      <c r="M195" s="2">
        <f>battery_capacity/cargoFC1!M195</f>
        <v>5.5393586005831104</v>
      </c>
      <c r="N195" s="2">
        <f>volum/cargoFC1!N195</f>
        <v>0.70500927643785094</v>
      </c>
      <c r="O195" s="2">
        <f>volum/cargoFC1!O195</f>
        <v>32.393916928312684</v>
      </c>
      <c r="P195" s="2">
        <f>volum/cargoFC1!P195</f>
        <v>22.675741849818881</v>
      </c>
      <c r="Q195" s="2">
        <f>volum/cargoFC1!Q195</f>
        <v>124.53488372093094</v>
      </c>
      <c r="R195" s="2">
        <f>volum/cargoFC1!R195</f>
        <v>4.1511627906976978</v>
      </c>
      <c r="S195" s="2">
        <f>volum/cargoFC1!S195</f>
        <v>3.8095246307695674</v>
      </c>
      <c r="T195" s="2">
        <f>volum/cargoFC1!T195</f>
        <v>9.523811576923924</v>
      </c>
    </row>
    <row r="196" spans="1:20">
      <c r="A196" s="8">
        <v>19.399999999999999</v>
      </c>
      <c r="B196" s="2">
        <f>volum/cargoFC1!B196</f>
        <v>20.348837209302445</v>
      </c>
      <c r="C196" s="2">
        <f>volum/cargoFC1!C196</f>
        <v>13.808139534883823</v>
      </c>
      <c r="D196" s="2">
        <f>battery_capacity/cargoFC1!D196</f>
        <v>2.3404360465116412</v>
      </c>
      <c r="E196" s="2">
        <f>battery_capacity/cargoFC1!E196</f>
        <v>4.151162790697696</v>
      </c>
      <c r="F196" s="2">
        <f>battery_capacity/cargoFC1!F196</f>
        <v>4.9796511627907263</v>
      </c>
      <c r="G196" s="2">
        <f>battery_capacity/cargoFC1!G196</f>
        <v>5.6341569767442232</v>
      </c>
      <c r="H196" s="2">
        <f>battery_capacity/cargoFC1!H196</f>
        <v>4.0770348837209474</v>
      </c>
      <c r="I196" s="2">
        <f>battery_capacity/cargoFC1!I196</f>
        <v>6.1744186046512031</v>
      </c>
      <c r="J196" s="2">
        <f>volum/cargoFC1!J196</f>
        <v>0</v>
      </c>
      <c r="K196">
        <f>volum/cargoFC1!K196</f>
        <v>12.919899447824669</v>
      </c>
      <c r="L196">
        <f>volum/cargoFC1!L196</f>
        <v>22.609824033693172</v>
      </c>
      <c r="M196" s="2">
        <f>battery_capacity/cargoFC1!M196</f>
        <v>5.523255813953508</v>
      </c>
      <c r="N196" s="2">
        <f>volum/cargoFC1!N196</f>
        <v>0.70295983086681069</v>
      </c>
      <c r="O196" s="2">
        <f>volum/cargoFC1!O196</f>
        <v>32.299748619561676</v>
      </c>
      <c r="P196" s="2">
        <f>volum/cargoFC1!P196</f>
        <v>22.609824033693172</v>
      </c>
      <c r="Q196" s="2">
        <f>volum/cargoFC1!Q196</f>
        <v>124.17391304347895</v>
      </c>
      <c r="R196" s="2">
        <f>volum/cargoFC1!R196</f>
        <v>4.1391304347826319</v>
      </c>
      <c r="S196" s="2">
        <f>volum/cargoFC1!S196</f>
        <v>3.7984504376604491</v>
      </c>
      <c r="T196" s="2">
        <f>volum/cargoFC1!T196</f>
        <v>9.4961260941511298</v>
      </c>
    </row>
    <row r="197" spans="1:20">
      <c r="A197" s="8">
        <v>19.5</v>
      </c>
      <c r="B197" s="2">
        <f>volum/cargoFC1!B197</f>
        <v>20.289855072463887</v>
      </c>
      <c r="C197" s="2">
        <f>volum/cargoFC1!C197</f>
        <v>13.768115942029088</v>
      </c>
      <c r="D197" s="2">
        <f>battery_capacity/cargoFC1!D197</f>
        <v>2.3336521739130567</v>
      </c>
      <c r="E197" s="2">
        <f>battery_capacity/cargoFC1!E197</f>
        <v>4.1391304347826301</v>
      </c>
      <c r="F197" s="2">
        <f>battery_capacity/cargoFC1!F197</f>
        <v>4.9652173913043756</v>
      </c>
      <c r="G197" s="2">
        <f>battery_capacity/cargoFC1!G197</f>
        <v>5.6178260869565584</v>
      </c>
      <c r="H197" s="2">
        <f>battery_capacity/cargoFC1!H197</f>
        <v>4.0652173913043654</v>
      </c>
      <c r="I197" s="2">
        <f>battery_capacity/cargoFC1!I197</f>
        <v>6.1565217391304747</v>
      </c>
      <c r="J197" s="2">
        <f>volum/cargoFC1!J197</f>
        <v>0</v>
      </c>
      <c r="K197">
        <f>volum/cargoFC1!K197</f>
        <v>12.882450485494113</v>
      </c>
      <c r="L197">
        <f>volum/cargoFC1!L197</f>
        <v>22.5442883496147</v>
      </c>
      <c r="M197" s="2">
        <f>battery_capacity/cargoFC1!M197</f>
        <v>5.5072463768116133</v>
      </c>
      <c r="N197" s="2">
        <f>volum/cargoFC1!N197</f>
        <v>0.70092226613966058</v>
      </c>
      <c r="O197" s="2">
        <f>volum/cargoFC1!O197</f>
        <v>32.206126213735281</v>
      </c>
      <c r="P197" s="2">
        <f>volum/cargoFC1!P197</f>
        <v>22.5442883496147</v>
      </c>
      <c r="Q197" s="2">
        <f>volum/cargoFC1!Q197</f>
        <v>123.81502890173479</v>
      </c>
      <c r="R197" s="2">
        <f>volum/cargoFC1!R197</f>
        <v>4.1271676300578264</v>
      </c>
      <c r="S197" s="2">
        <f>volum/cargoFC1!S197</f>
        <v>3.7874404427352664</v>
      </c>
      <c r="T197" s="2">
        <f>volum/cargoFC1!T197</f>
        <v>9.4686011068381717</v>
      </c>
    </row>
    <row r="198" spans="1:20">
      <c r="A198" s="8">
        <v>19.600000000000001</v>
      </c>
      <c r="B198" s="2">
        <f>volum/cargoFC1!B198</f>
        <v>20.231213872832484</v>
      </c>
      <c r="C198" s="2">
        <f>volum/cargoFC1!C198</f>
        <v>13.728323699422067</v>
      </c>
      <c r="D198" s="2">
        <f>battery_capacity/cargoFC1!D198</f>
        <v>2.3269075144508804</v>
      </c>
      <c r="E198" s="2">
        <f>battery_capacity/cargoFC1!E198</f>
        <v>4.1271676300578255</v>
      </c>
      <c r="F198" s="2">
        <f>battery_capacity/cargoFC1!F198</f>
        <v>4.9508670520231499</v>
      </c>
      <c r="G198" s="2">
        <f>battery_capacity/cargoFC1!G198</f>
        <v>5.6015895953757582</v>
      </c>
      <c r="H198" s="2">
        <f>battery_capacity/cargoFC1!H198</f>
        <v>4.0534682080925029</v>
      </c>
      <c r="I198" s="2">
        <f>battery_capacity/cargoFC1!I198</f>
        <v>6.1387283236994614</v>
      </c>
      <c r="J198" s="2">
        <f>volum/cargoFC1!J198</f>
        <v>0</v>
      </c>
      <c r="K198">
        <f>volum/cargoFC1!K198</f>
        <v>12.845217991029548</v>
      </c>
      <c r="L198">
        <f>volum/cargoFC1!L198</f>
        <v>22.47913148430171</v>
      </c>
      <c r="M198" s="2">
        <f>battery_capacity/cargoFC1!M198</f>
        <v>5.4913294797688046</v>
      </c>
      <c r="N198" s="2">
        <f>volum/cargoFC1!N198</f>
        <v>0.69889647924330311</v>
      </c>
      <c r="O198" s="2">
        <f>volum/cargoFC1!O198</f>
        <v>32.113044977573871</v>
      </c>
      <c r="P198" s="2">
        <f>volum/cargoFC1!P198</f>
        <v>22.47913148430171</v>
      </c>
      <c r="Q198" s="2">
        <f>volum/cargoFC1!Q198</f>
        <v>123.45821325648484</v>
      </c>
      <c r="R198" s="2">
        <f>volum/cargoFC1!R198</f>
        <v>4.1152737752161617</v>
      </c>
      <c r="S198" s="2">
        <f>volum/cargoFC1!S198</f>
        <v>3.7764940893626835</v>
      </c>
      <c r="T198" s="2">
        <f>volum/cargoFC1!T198</f>
        <v>9.4412352234067143</v>
      </c>
    </row>
    <row r="199" spans="1:20">
      <c r="A199" s="8">
        <v>19.7</v>
      </c>
      <c r="B199" s="2">
        <f>volum/cargoFC1!B199</f>
        <v>20.172910662824325</v>
      </c>
      <c r="C199" s="2">
        <f>volum/cargoFC1!C199</f>
        <v>13.688760806916529</v>
      </c>
      <c r="D199" s="2">
        <f>battery_capacity/cargoFC1!D199</f>
        <v>2.3202017291066421</v>
      </c>
      <c r="E199" s="2">
        <f>battery_capacity/cargoFC1!E199</f>
        <v>4.1152737752161608</v>
      </c>
      <c r="F199" s="2">
        <f>battery_capacity/cargoFC1!F199</f>
        <v>4.9365994236311534</v>
      </c>
      <c r="G199" s="2">
        <f>battery_capacity/cargoFC1!G199</f>
        <v>5.5854466858789991</v>
      </c>
      <c r="H199" s="2">
        <f>battery_capacity/cargoFC1!H199</f>
        <v>4.0417867435158685</v>
      </c>
      <c r="I199" s="2">
        <f>battery_capacity/cargoFC1!I199</f>
        <v>6.1210374639769851</v>
      </c>
      <c r="J199" s="2">
        <f>volum/cargoFC1!J199</f>
        <v>0</v>
      </c>
      <c r="K199">
        <f>volum/cargoFC1!K199</f>
        <v>12.808200092951941</v>
      </c>
      <c r="L199">
        <f>volum/cargoFC1!L199</f>
        <v>22.414350162665894</v>
      </c>
      <c r="M199" s="2">
        <f>battery_capacity/cargoFC1!M199</f>
        <v>5.4755043227665894</v>
      </c>
      <c r="N199" s="2">
        <f>volum/cargoFC1!N199</f>
        <v>0.69688236835211215</v>
      </c>
      <c r="O199" s="2">
        <f>volum/cargoFC1!O199</f>
        <v>32.020500232379852</v>
      </c>
      <c r="P199" s="2">
        <f>volum/cargoFC1!P199</f>
        <v>22.414350162665894</v>
      </c>
      <c r="Q199" s="2">
        <f>volum/cargoFC1!Q199</f>
        <v>123.10344827586276</v>
      </c>
      <c r="R199" s="2">
        <f>volum/cargoFC1!R199</f>
        <v>4.1034482758620916</v>
      </c>
      <c r="S199" s="2">
        <f>volum/cargoFC1!S199</f>
        <v>3.7656108273278668</v>
      </c>
      <c r="T199" s="2">
        <f>volum/cargoFC1!T199</f>
        <v>9.4140270683196725</v>
      </c>
    </row>
    <row r="200" spans="1:20">
      <c r="A200" s="8">
        <v>19.8</v>
      </c>
      <c r="B200" s="2">
        <f>volum/cargoFC1!B200</f>
        <v>20.11494252873575</v>
      </c>
      <c r="C200" s="2">
        <f>volum/cargoFC1!C200</f>
        <v>13.64942528735642</v>
      </c>
      <c r="D200" s="2">
        <f>battery_capacity/cargoFC1!D200</f>
        <v>2.3135344827586346</v>
      </c>
      <c r="E200" s="2">
        <f>battery_capacity/cargoFC1!E200</f>
        <v>4.1034482758620916</v>
      </c>
      <c r="F200" s="2">
        <f>battery_capacity/cargoFC1!F200</f>
        <v>4.9224137931034777</v>
      </c>
      <c r="G200" s="2">
        <f>battery_capacity/cargoFC1!G200</f>
        <v>5.5693965517241741</v>
      </c>
      <c r="H200" s="2">
        <f>battery_capacity/cargoFC1!H200</f>
        <v>4.0301724137931219</v>
      </c>
      <c r="I200" s="2">
        <f>battery_capacity/cargoFC1!I200</f>
        <v>6.1034482758621085</v>
      </c>
      <c r="J200" s="2">
        <f>volum/cargoFC1!J200</f>
        <v>0</v>
      </c>
      <c r="K200">
        <f>volum/cargoFC1!K200</f>
        <v>12.771394941293487</v>
      </c>
      <c r="L200">
        <f>volum/cargoFC1!L200</f>
        <v>22.349941147263603</v>
      </c>
      <c r="M200" s="2">
        <f>battery_capacity/cargoFC1!M200</f>
        <v>5.4597701149425468</v>
      </c>
      <c r="N200" s="2">
        <f>volum/cargoFC1!N200</f>
        <v>0.6948798328108704</v>
      </c>
      <c r="O200" s="2">
        <f>volum/cargoFC1!O200</f>
        <v>31.928487353233717</v>
      </c>
      <c r="P200" s="2">
        <f>volum/cargoFC1!P200</f>
        <v>22.349941147263603</v>
      </c>
      <c r="Q200" s="2">
        <f>volum/cargoFC1!Q200</f>
        <v>122.75071633237891</v>
      </c>
      <c r="R200" s="2">
        <f>volum/cargoFC1!R200</f>
        <v>4.0916905444126304</v>
      </c>
      <c r="S200" s="2">
        <f>volum/cargoFC1!S200</f>
        <v>3.7547901127402814</v>
      </c>
      <c r="T200" s="2">
        <f>volum/cargoFC1!T200</f>
        <v>9.3869752818507095</v>
      </c>
    </row>
    <row r="201" spans="1:20">
      <c r="A201" s="8">
        <v>19.899999999999999</v>
      </c>
      <c r="B201" s="2">
        <f>volum/cargoFC1!B201</f>
        <v>20.057306590257994</v>
      </c>
      <c r="C201" s="2">
        <f>volum/cargoFC1!C201</f>
        <v>13.610315186246515</v>
      </c>
      <c r="D201" s="2">
        <f>battery_capacity/cargoFC1!D201</f>
        <v>2.3069054441260879</v>
      </c>
      <c r="E201" s="2">
        <f>battery_capacity/cargoFC1!E201</f>
        <v>4.0916905444126295</v>
      </c>
      <c r="F201" s="2">
        <f>battery_capacity/cargoFC1!F201</f>
        <v>4.9083094555874212</v>
      </c>
      <c r="G201" s="2">
        <f>battery_capacity/cargoFC1!G201</f>
        <v>5.5534383954155082</v>
      </c>
      <c r="H201" s="2">
        <f>battery_capacity/cargoFC1!H201</f>
        <v>4.0186246418338296</v>
      </c>
      <c r="I201" s="2">
        <f>battery_capacity/cargoFC1!I201</f>
        <v>6.0859598853868579</v>
      </c>
      <c r="J201" s="2">
        <f>volum/cargoFC1!J201</f>
        <v>0</v>
      </c>
      <c r="K201">
        <f>volum/cargoFC1!K201</f>
        <v>12.734800707289459</v>
      </c>
      <c r="L201">
        <f>volum/cargoFC1!L201</f>
        <v>22.285901237756551</v>
      </c>
      <c r="M201" s="2">
        <f>battery_capacity/cargoFC1!M201</f>
        <v>5.4441260744985849</v>
      </c>
      <c r="N201" s="2">
        <f>volum/cargoFC1!N201</f>
        <v>0.69288877311800245</v>
      </c>
      <c r="O201" s="2">
        <f>volum/cargoFC1!O201</f>
        <v>31.837001768223647</v>
      </c>
      <c r="P201" s="2">
        <f>volum/cargoFC1!P201</f>
        <v>22.285901237756551</v>
      </c>
      <c r="Q201" s="2">
        <f>volum/cargoFC1!Q201</f>
        <v>135.28421052631577</v>
      </c>
      <c r="R201" s="2">
        <f>volum/cargoFC1!R201</f>
        <v>4.5094736842105254</v>
      </c>
      <c r="S201" s="2">
        <f>volum/cargoFC1!S201</f>
        <v>3.7440314079430972</v>
      </c>
      <c r="T201" s="2">
        <f>volum/cargoFC1!T201</f>
        <v>9.3600785198577494</v>
      </c>
    </row>
    <row r="202" spans="1:20">
      <c r="A202" s="8">
        <v>20</v>
      </c>
      <c r="B202" s="2">
        <f>volum/cargoFC1!B202</f>
        <v>22.105263157894736</v>
      </c>
      <c r="C202" s="2">
        <f>volum/cargoFC1!C202</f>
        <v>15.000000000000021</v>
      </c>
      <c r="D202" s="2">
        <f>battery_capacity/cargoFC1!D202</f>
        <v>2.5424526315789477</v>
      </c>
      <c r="E202" s="2">
        <f>battery_capacity/cargoFC1!E202</f>
        <v>4.5094736842105245</v>
      </c>
      <c r="F202" s="2">
        <f>battery_capacity/cargoFC1!F202</f>
        <v>5.4094736842105267</v>
      </c>
      <c r="G202" s="2">
        <f>battery_capacity/cargoFC1!G202</f>
        <v>6.1204736842105287</v>
      </c>
      <c r="H202" s="2">
        <f>battery_capacity/cargoFC1!H202</f>
        <v>4.4289473684210474</v>
      </c>
      <c r="I202" s="2">
        <f>battery_capacity/cargoFC1!I202</f>
        <v>6.7073684210526343</v>
      </c>
      <c r="J202" s="2">
        <f>volum/cargoFC1!J202</f>
        <v>0</v>
      </c>
      <c r="K202">
        <f>volum/cargoFC1!K202</f>
        <v>12.698412698412723</v>
      </c>
      <c r="L202">
        <f>volum/cargoFC1!L202</f>
        <v>22.222222222222264</v>
      </c>
      <c r="M202" s="2">
        <f>battery_capacity/cargoFC1!M202</f>
        <v>5.999999999999984</v>
      </c>
      <c r="N202" s="2">
        <f>volum/cargoFC1!N202</f>
        <v>0.76363636363636256</v>
      </c>
      <c r="O202" s="2">
        <f>volum/cargoFC1!O202</f>
        <v>31.746031746031807</v>
      </c>
      <c r="P202" s="2">
        <f>volum/cargoFC1!P202</f>
        <v>22.222222222222264</v>
      </c>
      <c r="Q202" s="2">
        <f>volum/cargoFC1!Q202</f>
        <v>122.15568862275448</v>
      </c>
      <c r="R202" s="2">
        <f>volum/cargoFC1!R202</f>
        <v>4.0718562874251498</v>
      </c>
      <c r="S202" s="2">
        <f>volum/cargoFC1!S202</f>
        <v>3.7333333333333374</v>
      </c>
      <c r="T202" s="2">
        <f>volum/cargoFC1!T202</f>
        <v>9.3333333333333481</v>
      </c>
    </row>
    <row r="203" spans="1:20">
      <c r="A203" s="8">
        <v>20.100000000000001</v>
      </c>
      <c r="B203" s="2">
        <f>volum/cargoFC1!B203</f>
        <v>19.960079840319363</v>
      </c>
      <c r="C203" s="2">
        <f>volum/cargoFC1!C203</f>
        <v>13.544339891645299</v>
      </c>
      <c r="D203" s="2">
        <f>battery_capacity/cargoFC1!D203</f>
        <v>2.2957228400342178</v>
      </c>
      <c r="E203" s="2">
        <f>battery_capacity/cargoFC1!E203</f>
        <v>4.071856287425148</v>
      </c>
      <c r="F203" s="2">
        <f>battery_capacity/cargoFC1!F203</f>
        <v>4.8845166809238671</v>
      </c>
      <c r="G203" s="2">
        <f>battery_capacity/cargoFC1!G203</f>
        <v>5.5265183917878549</v>
      </c>
      <c r="H203" s="2">
        <f>battery_capacity/cargoFC1!H203</f>
        <v>3.9991445680068387</v>
      </c>
      <c r="I203" s="2">
        <f>battery_capacity/cargoFC1!I203</f>
        <v>6.0564585115483345</v>
      </c>
      <c r="J203" s="2">
        <f>volum/cargoFC1!J203</f>
        <v>0</v>
      </c>
      <c r="K203">
        <f>volum/cargoFC1!K203</f>
        <v>12.673066546998433</v>
      </c>
      <c r="L203">
        <f>volum/cargoFC1!L203</f>
        <v>22.177866457247259</v>
      </c>
      <c r="M203" s="2">
        <f>battery_capacity/cargoFC1!M203</f>
        <v>5.417735956658098</v>
      </c>
      <c r="N203" s="2">
        <f>volum/cargoFC1!N203</f>
        <v>0.68953003084739517</v>
      </c>
      <c r="O203" s="2">
        <f>volum/cargoFC1!O203</f>
        <v>31.682666367496083</v>
      </c>
      <c r="P203" s="2">
        <f>volum/cargoFC1!P203</f>
        <v>22.177866457247259</v>
      </c>
      <c r="Q203" s="2">
        <f>volum/cargoFC1!Q203</f>
        <v>121.91235059760955</v>
      </c>
      <c r="R203" s="2">
        <f>volum/cargoFC1!R203</f>
        <v>4.0637450199203178</v>
      </c>
      <c r="S203" s="2">
        <f>volum/cargoFC1!S203</f>
        <v>3.7258815648175361</v>
      </c>
      <c r="T203" s="2">
        <f>volum/cargoFC1!T203</f>
        <v>9.3147039120438464</v>
      </c>
    </row>
    <row r="204" spans="1:20">
      <c r="A204" s="8">
        <v>20.2</v>
      </c>
      <c r="B204" s="2">
        <f>volum/cargoFC1!B204</f>
        <v>19.920318725099602</v>
      </c>
      <c r="C204" s="2">
        <f>volum/cargoFC1!C204</f>
        <v>13.517359134889034</v>
      </c>
      <c r="D204" s="2">
        <f>battery_capacity/cargoFC1!D204</f>
        <v>2.2911496869664201</v>
      </c>
      <c r="E204" s="2">
        <f>battery_capacity/cargoFC1!E204</f>
        <v>4.0637450199203178</v>
      </c>
      <c r="F204" s="2">
        <f>battery_capacity/cargoFC1!F204</f>
        <v>4.8747865680136604</v>
      </c>
      <c r="G204" s="2">
        <f>battery_capacity/cargoFC1!G204</f>
        <v>5.5155093910074013</v>
      </c>
      <c r="H204" s="2">
        <f>battery_capacity/cargoFC1!H204</f>
        <v>3.9911781445645942</v>
      </c>
      <c r="I204" s="2">
        <f>battery_capacity/cargoFC1!I204</f>
        <v>6.0443938531587955</v>
      </c>
      <c r="J204" s="2">
        <f>volum/cargoFC1!J204</f>
        <v>0</v>
      </c>
      <c r="K204">
        <f>volum/cargoFC1!K204</f>
        <v>12.647821376339763</v>
      </c>
      <c r="L204">
        <f>volum/cargoFC1!L204</f>
        <v>22.133687408594586</v>
      </c>
      <c r="M204" s="2">
        <f>battery_capacity/cargoFC1!M204</f>
        <v>5.406943653955592</v>
      </c>
      <c r="N204" s="2">
        <f>volum/cargoFC1!N204</f>
        <v>0.68815646504889427</v>
      </c>
      <c r="O204" s="2">
        <f>volum/cargoFC1!O204</f>
        <v>31.619553440849412</v>
      </c>
      <c r="P204" s="2">
        <f>volum/cargoFC1!P204</f>
        <v>22.133687408594586</v>
      </c>
      <c r="Q204" s="2">
        <f>volum/cargoFC1!Q204</f>
        <v>121.66998011928426</v>
      </c>
      <c r="R204" s="2">
        <f>volum/cargoFC1!R204</f>
        <v>4.0556660039761416</v>
      </c>
      <c r="S204" s="2">
        <f>volum/cargoFC1!S204</f>
        <v>3.7184594846438874</v>
      </c>
      <c r="T204" s="2">
        <f>volum/cargoFC1!T204</f>
        <v>9.2961487116097246</v>
      </c>
    </row>
    <row r="205" spans="1:20">
      <c r="A205" s="8">
        <v>20.3</v>
      </c>
      <c r="B205" s="2">
        <f>volum/cargoFC1!B205</f>
        <v>19.880715705765407</v>
      </c>
      <c r="C205" s="2">
        <f>volum/cargoFC1!C205</f>
        <v>13.490485657483688</v>
      </c>
      <c r="D205" s="2">
        <f>battery_capacity/cargoFC1!D205</f>
        <v>2.2865947174098271</v>
      </c>
      <c r="E205" s="2">
        <f>battery_capacity/cargoFC1!E205</f>
        <v>4.0556660039761425</v>
      </c>
      <c r="F205" s="2">
        <f>battery_capacity/cargoFC1!F205</f>
        <v>4.8650951434251644</v>
      </c>
      <c r="G205" s="2">
        <f>battery_capacity/cargoFC1!G205</f>
        <v>5.5045441635898911</v>
      </c>
      <c r="H205" s="2">
        <f>battery_capacity/cargoFC1!H205</f>
        <v>3.9832433967622793</v>
      </c>
      <c r="I205" s="2">
        <f>battery_capacity/cargoFC1!I205</f>
        <v>6.0323771655779632</v>
      </c>
      <c r="J205" s="2">
        <f>volum/cargoFC1!J205</f>
        <v>0</v>
      </c>
      <c r="K205">
        <f>volum/cargoFC1!K205</f>
        <v>12.622676584165378</v>
      </c>
      <c r="L205">
        <f>volum/cargoFC1!L205</f>
        <v>22.089684022289411</v>
      </c>
      <c r="M205" s="2">
        <f>battery_capacity/cargoFC1!M205</f>
        <v>5.3961942629934541</v>
      </c>
      <c r="N205" s="2">
        <f>volum/cargoFC1!N205</f>
        <v>0.68678836074462224</v>
      </c>
      <c r="O205" s="2">
        <f>volum/cargoFC1!O205</f>
        <v>31.556691460413447</v>
      </c>
      <c r="P205" s="2">
        <f>volum/cargoFC1!P205</f>
        <v>22.089684022289411</v>
      </c>
      <c r="Q205" s="2">
        <f>volum/cargoFC1!Q205</f>
        <v>121.42857142857137</v>
      </c>
      <c r="R205" s="2">
        <f>volum/cargoFC1!R205</f>
        <v>4.0476190476190457</v>
      </c>
      <c r="S205" s="2">
        <f>volum/cargoFC1!S205</f>
        <v>3.7110669157446181</v>
      </c>
      <c r="T205" s="2">
        <f>volum/cargoFC1!T205</f>
        <v>9.2776672893615508</v>
      </c>
    </row>
    <row r="206" spans="1:20">
      <c r="A206" s="8">
        <v>20.399999999999999</v>
      </c>
      <c r="B206" s="2">
        <f>volum/cargoFC1!B206</f>
        <v>19.841269841269842</v>
      </c>
      <c r="C206" s="2">
        <f>volum/cargoFC1!C206</f>
        <v>13.463718820861697</v>
      </c>
      <c r="D206" s="2">
        <f>battery_capacity/cargoFC1!D206</f>
        <v>2.2820578231292519</v>
      </c>
      <c r="E206" s="2">
        <f>battery_capacity/cargoFC1!E206</f>
        <v>4.0476190476190466</v>
      </c>
      <c r="F206" s="2">
        <f>battery_capacity/cargoFC1!F206</f>
        <v>4.8554421768707492</v>
      </c>
      <c r="G206" s="2">
        <f>battery_capacity/cargoFC1!G206</f>
        <v>5.4936224489795933</v>
      </c>
      <c r="H206" s="2">
        <f>battery_capacity/cargoFC1!H206</f>
        <v>3.9753401360544176</v>
      </c>
      <c r="I206" s="2">
        <f>battery_capacity/cargoFC1!I206</f>
        <v>6.0204081632653077</v>
      </c>
      <c r="J206" s="2">
        <f>volum/cargoFC1!J206</f>
        <v>0</v>
      </c>
      <c r="K206">
        <f>volum/cargoFC1!K206</f>
        <v>12.597631572983866</v>
      </c>
      <c r="L206">
        <f>volum/cargoFC1!L206</f>
        <v>22.045855252721765</v>
      </c>
      <c r="M206" s="2">
        <f>battery_capacity/cargoFC1!M206</f>
        <v>5.3854875283446573</v>
      </c>
      <c r="N206" s="2">
        <f>volum/cargoFC1!N206</f>
        <v>0.68542568542568438</v>
      </c>
      <c r="O206" s="2">
        <f>volum/cargoFC1!O206</f>
        <v>31.494078932459665</v>
      </c>
      <c r="P206" s="2">
        <f>volum/cargoFC1!P206</f>
        <v>22.045855252721765</v>
      </c>
      <c r="Q206" s="2">
        <f>volum/cargoFC1!Q206</f>
        <v>121.18811881188115</v>
      </c>
      <c r="R206" s="2">
        <f>volum/cargoFC1!R206</f>
        <v>4.0396039603960388</v>
      </c>
      <c r="S206" s="2">
        <f>volum/cargoFC1!S206</f>
        <v>3.7037036824572538</v>
      </c>
      <c r="T206" s="2">
        <f>volum/cargoFC1!T206</f>
        <v>9.25925920614314</v>
      </c>
    </row>
    <row r="207" spans="1:20">
      <c r="A207" s="8">
        <v>20.5</v>
      </c>
      <c r="B207" s="2">
        <f>volum/cargoFC1!B207</f>
        <v>19.801980198019802</v>
      </c>
      <c r="C207" s="2">
        <f>volum/cargoFC1!C207</f>
        <v>13.437057991513456</v>
      </c>
      <c r="D207" s="2">
        <f>battery_capacity/cargoFC1!D207</f>
        <v>2.2775388967468175</v>
      </c>
      <c r="E207" s="2">
        <f>battery_capacity/cargoFC1!E207</f>
        <v>4.0396039603960388</v>
      </c>
      <c r="F207" s="2">
        <f>battery_capacity/cargoFC1!F207</f>
        <v>4.8458274398868459</v>
      </c>
      <c r="G207" s="2">
        <f>battery_capacity/cargoFC1!G207</f>
        <v>5.4827439886845841</v>
      </c>
      <c r="H207" s="2">
        <f>battery_capacity/cargoFC1!H207</f>
        <v>3.9674681753889627</v>
      </c>
      <c r="I207" s="2">
        <f>battery_capacity/cargoFC1!I207</f>
        <v>6.0084865629420099</v>
      </c>
      <c r="J207" s="2">
        <f>volum/cargoFC1!J207</f>
        <v>0</v>
      </c>
      <c r="K207">
        <f>volum/cargoFC1!K207</f>
        <v>12.572685750036435</v>
      </c>
      <c r="L207">
        <f>volum/cargoFC1!L207</f>
        <v>22.002200062563759</v>
      </c>
      <c r="M207" s="2">
        <f>battery_capacity/cargoFC1!M207</f>
        <v>5.3748231966053606</v>
      </c>
      <c r="N207" s="2">
        <f>volum/cargoFC1!N207</f>
        <v>0.68406840684068304</v>
      </c>
      <c r="O207" s="2">
        <f>volum/cargoFC1!O207</f>
        <v>31.431714375091087</v>
      </c>
      <c r="P207" s="2">
        <f>volum/cargoFC1!P207</f>
        <v>22.002200062563759</v>
      </c>
      <c r="Q207" s="2">
        <f>volum/cargoFC1!Q207</f>
        <v>120.94861660079049</v>
      </c>
      <c r="R207" s="2">
        <f>volum/cargoFC1!R207</f>
        <v>4.0316205533596827</v>
      </c>
      <c r="S207" s="2">
        <f>volum/cargoFC1!S207</f>
        <v>3.6963696105107084</v>
      </c>
      <c r="T207" s="2">
        <f>volum/cargoFC1!T207</f>
        <v>9.240924026276776</v>
      </c>
    </row>
    <row r="208" spans="1:20">
      <c r="A208" s="8">
        <v>20.6</v>
      </c>
      <c r="B208" s="2">
        <f>volum/cargoFC1!B208</f>
        <v>19.762845849802371</v>
      </c>
      <c r="C208" s="2">
        <f>volum/cargoFC1!C208</f>
        <v>13.410502540937342</v>
      </c>
      <c r="D208" s="2">
        <f>battery_capacity/cargoFC1!D208</f>
        <v>2.2730378317334838</v>
      </c>
      <c r="E208" s="2">
        <f>battery_capacity/cargoFC1!E208</f>
        <v>4.0316205533596827</v>
      </c>
      <c r="F208" s="2">
        <f>battery_capacity/cargoFC1!F208</f>
        <v>4.8362507058159236</v>
      </c>
      <c r="G208" s="2">
        <f>battery_capacity/cargoFC1!G208</f>
        <v>5.471908526256354</v>
      </c>
      <c r="H208" s="2">
        <f>battery_capacity/cargoFC1!H208</f>
        <v>3.9596273291925419</v>
      </c>
      <c r="I208" s="2">
        <f>battery_capacity/cargoFC1!I208</f>
        <v>5.996612083568607</v>
      </c>
      <c r="J208" s="2">
        <f>volum/cargoFC1!J208</f>
        <v>0</v>
      </c>
      <c r="K208">
        <f>volum/cargoFC1!K208</f>
        <v>12.547838527250127</v>
      </c>
      <c r="L208">
        <f>volum/cargoFC1!L208</f>
        <v>21.95871742268772</v>
      </c>
      <c r="M208" s="2">
        <f>battery_capacity/cargoFC1!M208</f>
        <v>5.3642010163749152</v>
      </c>
      <c r="N208" s="2">
        <f>volum/cargoFC1!N208</f>
        <v>0.68271649299317183</v>
      </c>
      <c r="O208" s="2">
        <f>volum/cargoFC1!O208</f>
        <v>31.369596318125314</v>
      </c>
      <c r="P208" s="2">
        <f>volum/cargoFC1!P208</f>
        <v>21.95871742268772</v>
      </c>
      <c r="Q208" s="2">
        <f>volum/cargoFC1!Q208</f>
        <v>120.71005917159759</v>
      </c>
      <c r="R208" s="2">
        <f>volum/cargoFC1!R208</f>
        <v>4.0236686390532528</v>
      </c>
      <c r="S208" s="2">
        <f>volum/cargoFC1!S208</f>
        <v>3.6890645270115345</v>
      </c>
      <c r="T208" s="2">
        <f>volum/cargoFC1!T208</f>
        <v>9.222661317528841</v>
      </c>
    </row>
    <row r="209" spans="1:20">
      <c r="A209" s="8">
        <v>20.7</v>
      </c>
      <c r="B209" s="2">
        <f>volum/cargoFC1!B209</f>
        <v>19.723865877712029</v>
      </c>
      <c r="C209" s="2">
        <f>volum/cargoFC1!C209</f>
        <v>13.384051845590326</v>
      </c>
      <c r="D209" s="2">
        <f>battery_capacity/cargoFC1!D209</f>
        <v>2.268554522400676</v>
      </c>
      <c r="E209" s="2">
        <f>battery_capacity/cargoFC1!E209</f>
        <v>4.0236686390532537</v>
      </c>
      <c r="F209" s="2">
        <f>battery_capacity/cargoFC1!F209</f>
        <v>4.8267117497886725</v>
      </c>
      <c r="G209" s="2">
        <f>battery_capacity/cargoFC1!G209</f>
        <v>5.4611158072696551</v>
      </c>
      <c r="H209" s="2">
        <f>battery_capacity/cargoFC1!H209</f>
        <v>3.9518174133558701</v>
      </c>
      <c r="I209" s="2">
        <f>battery_capacity/cargoFC1!I209</f>
        <v>5.9847844463229096</v>
      </c>
      <c r="J209" s="2">
        <f>volum/cargoFC1!J209</f>
        <v>0</v>
      </c>
      <c r="K209">
        <f>volum/cargoFC1!K209</f>
        <v>12.523089321191621</v>
      </c>
      <c r="L209">
        <f>volum/cargoFC1!L209</f>
        <v>21.915406312085334</v>
      </c>
      <c r="M209" s="2">
        <f>battery_capacity/cargoFC1!M209</f>
        <v>5.353620738236109</v>
      </c>
      <c r="N209" s="2">
        <f>volum/cargoFC1!N209</f>
        <v>0.68136991213914189</v>
      </c>
      <c r="O209" s="2">
        <f>volum/cargoFC1!O209</f>
        <v>31.307723302979053</v>
      </c>
      <c r="P209" s="2">
        <f>volum/cargoFC1!P209</f>
        <v>21.915406312085334</v>
      </c>
      <c r="Q209" s="2">
        <f>volum/cargoFC1!Q209</f>
        <v>120.47244094488184</v>
      </c>
      <c r="R209" s="2">
        <f>volum/cargoFC1!R209</f>
        <v>4.0157480314960612</v>
      </c>
      <c r="S209" s="2">
        <f>volum/cargoFC1!S209</f>
        <v>3.6817882604303338</v>
      </c>
      <c r="T209" s="2">
        <f>volum/cargoFC1!T209</f>
        <v>9.2044706510758392</v>
      </c>
    </row>
    <row r="210" spans="1:20">
      <c r="A210" s="8">
        <v>20.8</v>
      </c>
      <c r="B210" s="2">
        <f>volum/cargoFC1!B210</f>
        <v>19.685039370078737</v>
      </c>
      <c r="C210" s="2">
        <f>volum/cargoFC1!C210</f>
        <v>13.357705286839163</v>
      </c>
      <c r="D210" s="2">
        <f>battery_capacity/cargoFC1!D210</f>
        <v>2.2640888638920136</v>
      </c>
      <c r="E210" s="2">
        <f>battery_capacity/cargoFC1!E210</f>
        <v>4.0157480314960621</v>
      </c>
      <c r="F210" s="2">
        <f>battery_capacity/cargoFC1!F210</f>
        <v>4.8172103487064115</v>
      </c>
      <c r="G210" s="2">
        <f>battery_capacity/cargoFC1!G210</f>
        <v>5.4503655793025887</v>
      </c>
      <c r="H210" s="2">
        <f>battery_capacity/cargoFC1!H210</f>
        <v>3.944038245219343</v>
      </c>
      <c r="I210" s="2">
        <f>battery_capacity/cargoFC1!I210</f>
        <v>5.9730033745781785</v>
      </c>
      <c r="J210" s="2">
        <f>volum/cargoFC1!J210</f>
        <v>0</v>
      </c>
      <c r="K210">
        <f>volum/cargoFC1!K210</f>
        <v>12.498437553021565</v>
      </c>
      <c r="L210">
        <f>volum/cargoFC1!L210</f>
        <v>21.872265717787741</v>
      </c>
      <c r="M210" s="2">
        <f>battery_capacity/cargoFC1!M210</f>
        <v>5.343082114735644</v>
      </c>
      <c r="N210" s="2">
        <f>volum/cargoFC1!N210</f>
        <v>0.68002863278453718</v>
      </c>
      <c r="O210" s="2">
        <f>volum/cargoFC1!O210</f>
        <v>31.246093882553915</v>
      </c>
      <c r="P210" s="2">
        <f>volum/cargoFC1!P210</f>
        <v>21.872265717787741</v>
      </c>
      <c r="Q210" s="2">
        <f>volum/cargoFC1!Q210</f>
        <v>120.23575638506871</v>
      </c>
      <c r="R210" s="2">
        <f>volum/cargoFC1!R210</f>
        <v>4.0078585461689569</v>
      </c>
      <c r="S210" s="2">
        <f>volum/cargoFC1!S210</f>
        <v>3.6745406405883374</v>
      </c>
      <c r="T210" s="2">
        <f>volum/cargoFC1!T210</f>
        <v>9.1863516014708484</v>
      </c>
    </row>
    <row r="211" spans="1:20">
      <c r="A211" s="8">
        <v>20.9</v>
      </c>
      <c r="B211" s="2">
        <f>volum/cargoFC1!B211</f>
        <v>19.646365422396855</v>
      </c>
      <c r="C211" s="2">
        <f>volum/cargoFC1!C211</f>
        <v>13.331462250912171</v>
      </c>
      <c r="D211" s="2">
        <f>battery_capacity/cargoFC1!D211</f>
        <v>2.2596407521751329</v>
      </c>
      <c r="E211" s="2">
        <f>battery_capacity/cargoFC1!E211</f>
        <v>4.0078585461689578</v>
      </c>
      <c r="F211" s="2">
        <f>battery_capacity/cargoFC1!F211</f>
        <v>4.8077462812236877</v>
      </c>
      <c r="G211" s="2">
        <f>battery_capacity/cargoFC1!G211</f>
        <v>5.4396575919169257</v>
      </c>
      <c r="H211" s="2">
        <f>battery_capacity/cargoFC1!H211</f>
        <v>3.9362896435587946</v>
      </c>
      <c r="I211" s="2">
        <f>battery_capacity/cargoFC1!I211</f>
        <v>5.961268593881563</v>
      </c>
      <c r="J211" s="2">
        <f>volum/cargoFC1!J211</f>
        <v>0</v>
      </c>
      <c r="K211">
        <f>volum/cargoFC1!K211</f>
        <v>12.473882648449441</v>
      </c>
      <c r="L211">
        <f>volum/cargoFC1!L211</f>
        <v>21.829294634786521</v>
      </c>
      <c r="M211" s="2">
        <f>battery_capacity/cargoFC1!M211</f>
        <v>5.3325849003648464</v>
      </c>
      <c r="N211" s="2">
        <f>volum/cargoFC1!N211</f>
        <v>0.67869262368279948</v>
      </c>
      <c r="O211" s="2">
        <f>volum/cargoFC1!O211</f>
        <v>31.184706621123603</v>
      </c>
      <c r="P211" s="2">
        <f>volum/cargoFC1!P211</f>
        <v>21.829294634786521</v>
      </c>
      <c r="Q211" s="2">
        <f>volum/cargoFC1!Q211</f>
        <v>119.99999999999994</v>
      </c>
      <c r="R211" s="2">
        <f>volum/cargoFC1!R211</f>
        <v>3.9999999999999982</v>
      </c>
      <c r="S211" s="2">
        <f>volum/cargoFC1!S211</f>
        <v>3.6673214986441329</v>
      </c>
      <c r="T211" s="2">
        <f>volum/cargoFC1!T211</f>
        <v>9.1683037466103379</v>
      </c>
    </row>
    <row r="212" spans="1:20">
      <c r="A212" s="8">
        <v>21</v>
      </c>
      <c r="B212" s="2">
        <f>volum/cargoFC1!B212</f>
        <v>19.6078431372549</v>
      </c>
      <c r="C212" s="2">
        <f>volum/cargoFC1!C212</f>
        <v>13.305322128851559</v>
      </c>
      <c r="D212" s="2">
        <f>battery_capacity/cargoFC1!D212</f>
        <v>2.2552100840336133</v>
      </c>
      <c r="E212" s="2">
        <f>battery_capacity/cargoFC1!E212</f>
        <v>3.9999999999999987</v>
      </c>
      <c r="F212" s="2">
        <f>battery_capacity/cargoFC1!F212</f>
        <v>4.7983193277310914</v>
      </c>
      <c r="G212" s="2">
        <f>battery_capacity/cargoFC1!G212</f>
        <v>5.4289915966386575</v>
      </c>
      <c r="H212" s="2">
        <f>battery_capacity/cargoFC1!H212</f>
        <v>3.9285714285714244</v>
      </c>
      <c r="I212" s="2">
        <f>battery_capacity/cargoFC1!I212</f>
        <v>5.9495798319327751</v>
      </c>
      <c r="J212" s="2">
        <f>volum/cargoFC1!J212</f>
        <v>0</v>
      </c>
      <c r="K212">
        <f>volum/cargoFC1!K212</f>
        <v>12.449424037688971</v>
      </c>
      <c r="L212">
        <f>volum/cargoFC1!L212</f>
        <v>21.786492065955699</v>
      </c>
      <c r="M212" s="2">
        <f>battery_capacity/cargoFC1!M212</f>
        <v>5.3221288515406018</v>
      </c>
      <c r="N212" s="2">
        <f>volum/cargoFC1!N212</f>
        <v>0.67736185383244096</v>
      </c>
      <c r="O212" s="2">
        <f>volum/cargoFC1!O212</f>
        <v>31.123560094222427</v>
      </c>
      <c r="P212" s="2">
        <f>volum/cargoFC1!P212</f>
        <v>21.786492065955699</v>
      </c>
      <c r="Q212" s="2">
        <f>volum/cargoFC1!Q212</f>
        <v>119.76516634050876</v>
      </c>
      <c r="R212" s="2">
        <f>volum/cargoFC1!R212</f>
        <v>3.9921722113502915</v>
      </c>
      <c r="S212" s="2">
        <f>volum/cargoFC1!S212</f>
        <v>3.6601306670805549</v>
      </c>
      <c r="T212" s="2">
        <f>volum/cargoFC1!T212</f>
        <v>9.1503266677013944</v>
      </c>
    </row>
    <row r="213" spans="1:20">
      <c r="A213" s="8">
        <v>21.1</v>
      </c>
      <c r="B213" s="2">
        <f>volum/cargoFC1!B213</f>
        <v>19.569471624266143</v>
      </c>
      <c r="C213" s="2">
        <f>volum/cargoFC1!C213</f>
        <v>13.279284316466331</v>
      </c>
      <c r="D213" s="2">
        <f>battery_capacity/cargoFC1!D213</f>
        <v>2.2507967570589877</v>
      </c>
      <c r="E213" s="2">
        <f>battery_capacity/cargoFC1!E213</f>
        <v>3.9921722113502915</v>
      </c>
      <c r="F213" s="2">
        <f>battery_capacity/cargoFC1!F213</f>
        <v>4.7889292703382713</v>
      </c>
      <c r="G213" s="2">
        <f>battery_capacity/cargoFC1!G213</f>
        <v>5.4183673469387772</v>
      </c>
      <c r="H213" s="2">
        <f>battery_capacity/cargoFC1!H213</f>
        <v>3.9208834218618915</v>
      </c>
      <c r="I213" s="2">
        <f>battery_capacity/cargoFC1!I213</f>
        <v>5.9379368185630437</v>
      </c>
      <c r="J213" s="2">
        <f>volum/cargoFC1!J213</f>
        <v>0</v>
      </c>
      <c r="K213">
        <f>volum/cargoFC1!K213</f>
        <v>12.425061155414056</v>
      </c>
      <c r="L213">
        <f>volum/cargoFC1!L213</f>
        <v>21.743857021974598</v>
      </c>
      <c r="M213" s="2">
        <f>battery_capacity/cargoFC1!M213</f>
        <v>5.3117137265865102</v>
      </c>
      <c r="N213" s="2">
        <f>volum/cargoFC1!N213</f>
        <v>0.67603629247464747</v>
      </c>
      <c r="O213" s="2">
        <f>volum/cargoFC1!O213</f>
        <v>31.062652888535137</v>
      </c>
      <c r="P213" s="2">
        <f>volum/cargoFC1!P213</f>
        <v>21.743857021974598</v>
      </c>
      <c r="Q213" s="2">
        <f>volum/cargoFC1!Q213</f>
        <v>119.53124999999994</v>
      </c>
      <c r="R213" s="2">
        <f>volum/cargoFC1!R213</f>
        <v>3.9843749999999982</v>
      </c>
      <c r="S213" s="2">
        <f>volum/cargoFC1!S213</f>
        <v>3.6529679796917298</v>
      </c>
      <c r="T213" s="2">
        <f>volum/cargoFC1!T213</f>
        <v>9.1324199492293321</v>
      </c>
    </row>
    <row r="214" spans="1:20">
      <c r="A214" s="8">
        <v>21.2</v>
      </c>
      <c r="B214" s="2">
        <f>volum/cargoFC1!B214</f>
        <v>19.531249999999996</v>
      </c>
      <c r="C214" s="2">
        <f>volum/cargoFC1!C214</f>
        <v>13.253348214285733</v>
      </c>
      <c r="D214" s="2">
        <f>battery_capacity/cargoFC1!D214</f>
        <v>2.2464006696428567</v>
      </c>
      <c r="E214" s="2">
        <f>battery_capacity/cargoFC1!E214</f>
        <v>3.9843749999999982</v>
      </c>
      <c r="F214" s="2">
        <f>battery_capacity/cargoFC1!F214</f>
        <v>4.7795758928571415</v>
      </c>
      <c r="G214" s="2">
        <f>battery_capacity/cargoFC1!G214</f>
        <v>5.4077845982142874</v>
      </c>
      <c r="H214" s="2">
        <f>battery_capacity/cargoFC1!H214</f>
        <v>3.9132254464285676</v>
      </c>
      <c r="I214" s="2">
        <f>battery_capacity/cargoFC1!I214</f>
        <v>5.9263392857142874</v>
      </c>
      <c r="J214" s="2">
        <f>volum/cargoFC1!J214</f>
        <v>0</v>
      </c>
      <c r="K214">
        <f>volum/cargoFC1!K214</f>
        <v>12.4007934407152</v>
      </c>
      <c r="L214">
        <f>volum/cargoFC1!L214</f>
        <v>21.701388521251598</v>
      </c>
      <c r="M214" s="2">
        <f>battery_capacity/cargoFC1!M214</f>
        <v>5.3013392857142714</v>
      </c>
      <c r="N214" s="2">
        <f>volum/cargoFC1!N214</f>
        <v>0.67471590909090795</v>
      </c>
      <c r="O214" s="2">
        <f>volum/cargoFC1!O214</f>
        <v>31.001983601787998</v>
      </c>
      <c r="P214" s="2">
        <f>volum/cargoFC1!P214</f>
        <v>21.701388521251598</v>
      </c>
      <c r="Q214" s="2">
        <f>volum/cargoFC1!Q214</f>
        <v>119.29824561403505</v>
      </c>
      <c r="R214" s="2">
        <f>volum/cargoFC1!R214</f>
        <v>3.9766081871345018</v>
      </c>
      <c r="S214" s="2">
        <f>volum/cargoFC1!S214</f>
        <v>3.6458332715702668</v>
      </c>
      <c r="T214" s="2">
        <f>volum/cargoFC1!T214</f>
        <v>9.1145831789256722</v>
      </c>
    </row>
    <row r="215" spans="1:20">
      <c r="A215" s="8">
        <v>21.3</v>
      </c>
      <c r="B215" s="2">
        <f>volum/cargoFC1!B215</f>
        <v>19.493177387914233</v>
      </c>
      <c r="C215" s="2">
        <f>volum/cargoFC1!C215</f>
        <v>13.227513227513249</v>
      </c>
      <c r="D215" s="2">
        <f>battery_capacity/cargoFC1!D215</f>
        <v>2.2420217209690891</v>
      </c>
      <c r="E215" s="2">
        <f>battery_capacity/cargoFC1!E215</f>
        <v>3.9766081871345023</v>
      </c>
      <c r="F215" s="2">
        <f>battery_capacity/cargoFC1!F215</f>
        <v>4.7702589807852958</v>
      </c>
      <c r="G215" s="2">
        <f>battery_capacity/cargoFC1!G215</f>
        <v>5.3972431077694258</v>
      </c>
      <c r="H215" s="2">
        <f>battery_capacity/cargoFC1!H215</f>
        <v>3.9055973266499553</v>
      </c>
      <c r="I215" s="2">
        <f>battery_capacity/cargoFC1!I215</f>
        <v>5.9147869674185491</v>
      </c>
      <c r="J215" s="2">
        <f>volum/cargoFC1!J215</f>
        <v>0</v>
      </c>
      <c r="K215">
        <f>volum/cargoFC1!K215</f>
        <v>12.376620337056478</v>
      </c>
      <c r="L215">
        <f>volum/cargoFC1!L215</f>
        <v>21.659085589848836</v>
      </c>
      <c r="M215" s="2">
        <f>battery_capacity/cargoFC1!M215</f>
        <v>5.2910052910052778</v>
      </c>
      <c r="N215" s="2">
        <f>volum/cargoFC1!N215</f>
        <v>0.67340067340067233</v>
      </c>
      <c r="O215" s="2">
        <f>volum/cargoFC1!O215</f>
        <v>30.941550842641195</v>
      </c>
      <c r="P215" s="2">
        <f>volum/cargoFC1!P215</f>
        <v>21.659085589848836</v>
      </c>
      <c r="Q215" s="2">
        <f>volum/cargoFC1!Q215</f>
        <v>119.06614785992214</v>
      </c>
      <c r="R215" s="2">
        <f>volum/cargoFC1!R215</f>
        <v>3.9688715953307381</v>
      </c>
      <c r="S215" s="2">
        <f>volum/cargoFC1!S215</f>
        <v>3.6387263790946025</v>
      </c>
      <c r="T215" s="2">
        <f>volum/cargoFC1!T215</f>
        <v>9.0968159477365127</v>
      </c>
    </row>
    <row r="216" spans="1:20">
      <c r="A216" s="8">
        <v>21.4</v>
      </c>
      <c r="B216" s="2">
        <f>volum/cargoFC1!B216</f>
        <v>19.45525291828794</v>
      </c>
      <c r="C216" s="2">
        <f>volum/cargoFC1!C216</f>
        <v>13.201778765981121</v>
      </c>
      <c r="D216" s="2">
        <f>battery_capacity/cargoFC1!D216</f>
        <v>2.2376598110061141</v>
      </c>
      <c r="E216" s="2">
        <f>battery_capacity/cargoFC1!E216</f>
        <v>3.9688715953307385</v>
      </c>
      <c r="F216" s="2">
        <f>battery_capacity/cargoFC1!F216</f>
        <v>4.7609783212896053</v>
      </c>
      <c r="G216" s="2">
        <f>battery_capacity/cargoFC1!G216</f>
        <v>5.3867426347971117</v>
      </c>
      <c r="H216" s="2">
        <f>battery_capacity/cargoFC1!H216</f>
        <v>3.8979988882712591</v>
      </c>
      <c r="I216" s="2">
        <f>battery_capacity/cargoFC1!I216</f>
        <v>5.9032795997776573</v>
      </c>
      <c r="J216" s="2">
        <f>volum/cargoFC1!J216</f>
        <v>0</v>
      </c>
      <c r="K216">
        <f>volum/cargoFC1!K216</f>
        <v>12.352541292232996</v>
      </c>
      <c r="L216">
        <f>volum/cargoFC1!L216</f>
        <v>21.616947261407741</v>
      </c>
      <c r="M216" s="2">
        <f>battery_capacity/cargoFC1!M216</f>
        <v>5.2807115063924268</v>
      </c>
      <c r="N216" s="2">
        <f>volum/cargoFC1!N216</f>
        <v>0.67209055535903672</v>
      </c>
      <c r="O216" s="2">
        <f>volum/cargoFC1!O216</f>
        <v>30.881353230582491</v>
      </c>
      <c r="P216" s="2">
        <f>volum/cargoFC1!P216</f>
        <v>21.616947261407741</v>
      </c>
      <c r="Q216" s="2">
        <f>volum/cargoFC1!Q216</f>
        <v>118.83495145631065</v>
      </c>
      <c r="R216" s="2">
        <f>volum/cargoFC1!R216</f>
        <v>3.961165048543688</v>
      </c>
      <c r="S216" s="2">
        <f>volum/cargoFC1!S216</f>
        <v>3.6316471399164989</v>
      </c>
      <c r="T216" s="2">
        <f>volum/cargoFC1!T216</f>
        <v>9.0791178497912526</v>
      </c>
    </row>
    <row r="217" spans="1:20">
      <c r="A217" s="8">
        <v>21.5</v>
      </c>
      <c r="B217" s="2">
        <f>volum/cargoFC1!B217</f>
        <v>19.417475728155342</v>
      </c>
      <c r="C217" s="2">
        <f>volum/cargoFC1!C217</f>
        <v>13.17614424410543</v>
      </c>
      <c r="D217" s="2">
        <f>battery_capacity/cargoFC1!D217</f>
        <v>2.2333148404993062</v>
      </c>
      <c r="E217" s="2">
        <f>battery_capacity/cargoFC1!E217</f>
        <v>3.9611650485436884</v>
      </c>
      <c r="F217" s="2">
        <f>battery_capacity/cargoFC1!F217</f>
        <v>4.7517337031900135</v>
      </c>
      <c r="G217" s="2">
        <f>battery_capacity/cargoFC1!G217</f>
        <v>5.3762829403606123</v>
      </c>
      <c r="H217" s="2">
        <f>battery_capacity/cargoFC1!H217</f>
        <v>3.8904299583911208</v>
      </c>
      <c r="I217" s="2">
        <f>battery_capacity/cargoFC1!I217</f>
        <v>5.8918169209431372</v>
      </c>
      <c r="J217" s="2">
        <f>volum/cargoFC1!J217</f>
        <v>0</v>
      </c>
      <c r="K217">
        <f>volum/cargoFC1!K217</f>
        <v>12.328555758328816</v>
      </c>
      <c r="L217">
        <f>volum/cargoFC1!L217</f>
        <v>21.574972577075428</v>
      </c>
      <c r="M217" s="2">
        <f>battery_capacity/cargoFC1!M217</f>
        <v>5.2704576976421498</v>
      </c>
      <c r="N217" s="2">
        <f>volum/cargoFC1!N217</f>
        <v>0.67078552515445611</v>
      </c>
      <c r="O217" s="2">
        <f>volum/cargoFC1!O217</f>
        <v>30.821389395822042</v>
      </c>
      <c r="P217" s="2">
        <f>volum/cargoFC1!P217</f>
        <v>21.574972577075428</v>
      </c>
      <c r="Q217" s="2">
        <f>volum/cargoFC1!Q217</f>
        <v>118.60465116279066</v>
      </c>
      <c r="R217" s="2">
        <f>volum/cargoFC1!R217</f>
        <v>3.9534883720930218</v>
      </c>
      <c r="S217" s="2">
        <f>volum/cargoFC1!S217</f>
        <v>3.6245953929486703</v>
      </c>
      <c r="T217" s="2">
        <f>volum/cargoFC1!T217</f>
        <v>9.0614884823716828</v>
      </c>
    </row>
    <row r="218" spans="1:20">
      <c r="A218" s="8">
        <v>21.6</v>
      </c>
      <c r="B218" s="2">
        <f>volum/cargoFC1!B218</f>
        <v>19.379844961240313</v>
      </c>
      <c r="C218" s="2">
        <f>volum/cargoFC1!C218</f>
        <v>13.15060908084166</v>
      </c>
      <c r="D218" s="2">
        <f>battery_capacity/cargoFC1!D218</f>
        <v>2.2289867109634547</v>
      </c>
      <c r="E218" s="2">
        <f>battery_capacity/cargoFC1!E218</f>
        <v>3.9534883720930223</v>
      </c>
      <c r="F218" s="2">
        <f>battery_capacity/cargoFC1!F218</f>
        <v>4.7425249169435206</v>
      </c>
      <c r="G218" s="2">
        <f>battery_capacity/cargoFC1!G218</f>
        <v>5.3658637873754174</v>
      </c>
      <c r="H218" s="2">
        <f>battery_capacity/cargoFC1!H218</f>
        <v>3.8828903654485023</v>
      </c>
      <c r="I218" s="2">
        <f>battery_capacity/cargoFC1!I218</f>
        <v>5.8803986710963478</v>
      </c>
      <c r="J218" s="2">
        <f>volum/cargoFC1!J218</f>
        <v>0</v>
      </c>
      <c r="K218">
        <f>volum/cargoFC1!K218</f>
        <v>12.304663191675425</v>
      </c>
      <c r="L218">
        <f>volum/cargoFC1!L218</f>
        <v>21.533160585431993</v>
      </c>
      <c r="M218" s="2">
        <f>battery_capacity/cargoFC1!M218</f>
        <v>5.2602436323366417</v>
      </c>
      <c r="N218" s="2">
        <f>volum/cargoFC1!N218</f>
        <v>0.66948555320648229</v>
      </c>
      <c r="O218" s="2">
        <f>volum/cargoFC1!O218</f>
        <v>30.761657979188563</v>
      </c>
      <c r="P218" s="2">
        <f>volum/cargoFC1!P218</f>
        <v>21.533160585431993</v>
      </c>
      <c r="Q218" s="2">
        <f>volum/cargoFC1!Q218</f>
        <v>118.37524177949706</v>
      </c>
      <c r="R218" s="2">
        <f>volum/cargoFC1!R218</f>
        <v>3.9458413926499021</v>
      </c>
      <c r="S218" s="2">
        <f>volum/cargoFC1!S218</f>
        <v>3.6175709783525738</v>
      </c>
      <c r="T218" s="2">
        <f>volum/cargoFC1!T218</f>
        <v>9.0439274458814403</v>
      </c>
    </row>
    <row r="219" spans="1:20">
      <c r="A219" s="8">
        <v>21.7</v>
      </c>
      <c r="B219" s="2">
        <f>volum/cargoFC1!B219</f>
        <v>19.342359767891683</v>
      </c>
      <c r="C219" s="2">
        <f>volum/cargoFC1!C219</f>
        <v>13.125172699640805</v>
      </c>
      <c r="D219" s="2">
        <f>battery_capacity/cargoFC1!D219</f>
        <v>2.2246753246753239</v>
      </c>
      <c r="E219" s="2">
        <f>battery_capacity/cargoFC1!E219</f>
        <v>3.9458413926499025</v>
      </c>
      <c r="F219" s="2">
        <f>battery_capacity/cargoFC1!F219</f>
        <v>4.733351754628349</v>
      </c>
      <c r="G219" s="2">
        <f>battery_capacity/cargoFC1!G219</f>
        <v>5.3554849405913254</v>
      </c>
      <c r="H219" s="2">
        <f>battery_capacity/cargoFC1!H219</f>
        <v>3.8753799392097239</v>
      </c>
      <c r="I219" s="2">
        <f>battery_capacity/cargoFC1!I219</f>
        <v>5.8690245924288496</v>
      </c>
      <c r="J219" s="2">
        <f>volum/cargoFC1!J219</f>
        <v>0</v>
      </c>
      <c r="K219">
        <f>volum/cargoFC1!K219</f>
        <v>12.28086305281064</v>
      </c>
      <c r="L219">
        <f>volum/cargoFC1!L219</f>
        <v>21.491510342418618</v>
      </c>
      <c r="M219" s="2">
        <f>battery_capacity/cargoFC1!M219</f>
        <v>5.2500690798563001</v>
      </c>
      <c r="N219" s="2">
        <f>volum/cargoFC1!N219</f>
        <v>0.66819061016352965</v>
      </c>
      <c r="O219" s="2">
        <f>volum/cargoFC1!O219</f>
        <v>30.702157632026598</v>
      </c>
      <c r="P219" s="2">
        <f>volum/cargoFC1!P219</f>
        <v>21.491510342418618</v>
      </c>
      <c r="Q219" s="2">
        <f>volum/cargoFC1!Q219</f>
        <v>118.14671814671811</v>
      </c>
      <c r="R219" s="2">
        <f>volum/cargoFC1!R219</f>
        <v>3.938223938223937</v>
      </c>
      <c r="S219" s="2">
        <f>volum/cargoFC1!S219</f>
        <v>3.6105737375263272</v>
      </c>
      <c r="T219" s="2">
        <f>volum/cargoFC1!T219</f>
        <v>9.0264343438158239</v>
      </c>
    </row>
    <row r="220" spans="1:20">
      <c r="A220" s="8">
        <v>21.8</v>
      </c>
      <c r="B220" s="2">
        <f>volum/cargoFC1!B220</f>
        <v>19.305019305019307</v>
      </c>
      <c r="C220" s="2">
        <f>volum/cargoFC1!C220</f>
        <v>13.099834528405978</v>
      </c>
      <c r="D220" s="2">
        <f>battery_capacity/cargoFC1!D220</f>
        <v>2.2203805846662985</v>
      </c>
      <c r="E220" s="2">
        <f>battery_capacity/cargoFC1!E220</f>
        <v>3.9382239382239375</v>
      </c>
      <c r="F220" s="2">
        <f>battery_capacity/cargoFC1!F220</f>
        <v>4.7242140099282945</v>
      </c>
      <c r="G220" s="2">
        <f>battery_capacity/cargoFC1!G220</f>
        <v>5.3451461665747395</v>
      </c>
      <c r="H220" s="2">
        <f>battery_capacity/cargoFC1!H220</f>
        <v>3.8678985107556514</v>
      </c>
      <c r="I220" s="2">
        <f>battery_capacity/cargoFC1!I220</f>
        <v>5.8576944291230024</v>
      </c>
      <c r="J220" s="2">
        <f>volum/cargoFC1!J220</f>
        <v>0</v>
      </c>
      <c r="K220">
        <f>volum/cargoFC1!K220</f>
        <v>12.257154806438018</v>
      </c>
      <c r="L220">
        <f>volum/cargoFC1!L220</f>
        <v>21.450020911266531</v>
      </c>
      <c r="M220" s="2">
        <f>battery_capacity/cargoFC1!M220</f>
        <v>5.239933811362369</v>
      </c>
      <c r="N220" s="2">
        <f>volum/cargoFC1!N220</f>
        <v>0.66690066690066563</v>
      </c>
      <c r="O220" s="2">
        <f>volum/cargoFC1!O220</f>
        <v>30.642887016095045</v>
      </c>
      <c r="P220" s="2">
        <f>volum/cargoFC1!P220</f>
        <v>21.450020911266531</v>
      </c>
      <c r="Q220" s="2">
        <f>volum/cargoFC1!Q220</f>
        <v>117.91907514450865</v>
      </c>
      <c r="R220" s="2">
        <f>volum/cargoFC1!R220</f>
        <v>3.9306358381502884</v>
      </c>
      <c r="S220" s="2">
        <f>volum/cargoFC1!S220</f>
        <v>3.6036035130927764</v>
      </c>
      <c r="T220" s="2">
        <f>volum/cargoFC1!T220</f>
        <v>9.0090087827319465</v>
      </c>
    </row>
    <row r="221" spans="1:20">
      <c r="A221" s="8">
        <v>21.9</v>
      </c>
      <c r="B221" s="2">
        <f>volum/cargoFC1!B221</f>
        <v>19.26782273603083</v>
      </c>
      <c r="C221" s="2">
        <f>volum/cargoFC1!C221</f>
        <v>13.074593999449512</v>
      </c>
      <c r="D221" s="2">
        <f>battery_capacity/cargoFC1!D221</f>
        <v>2.2161023947151111</v>
      </c>
      <c r="E221" s="2">
        <f>battery_capacity/cargoFC1!E221</f>
        <v>3.9306358381502879</v>
      </c>
      <c r="F221" s="2">
        <f>battery_capacity/cargoFC1!F221</f>
        <v>4.7151114781172572</v>
      </c>
      <c r="G221" s="2">
        <f>battery_capacity/cargoFC1!G221</f>
        <v>5.3348472336911659</v>
      </c>
      <c r="H221" s="2">
        <f>battery_capacity/cargoFC1!H221</f>
        <v>3.8604459124690318</v>
      </c>
      <c r="I221" s="2">
        <f>battery_capacity/cargoFC1!I221</f>
        <v>5.8464079273327849</v>
      </c>
      <c r="J221" s="2">
        <f>volum/cargoFC1!J221</f>
        <v>0</v>
      </c>
      <c r="K221">
        <f>volum/cargoFC1!K221</f>
        <v>12.233537921386716</v>
      </c>
      <c r="L221">
        <f>volum/cargoFC1!L221</f>
        <v>21.408691362426755</v>
      </c>
      <c r="M221" s="2">
        <f>battery_capacity/cargoFC1!M221</f>
        <v>5.2298375997797821</v>
      </c>
      <c r="N221" s="2">
        <f>volum/cargoFC1!N221</f>
        <v>0.6656156945174273</v>
      </c>
      <c r="O221" s="2">
        <f>volum/cargoFC1!O221</f>
        <v>30.583844803466789</v>
      </c>
      <c r="P221" s="2">
        <f>volum/cargoFC1!P221</f>
        <v>21.408691362426755</v>
      </c>
      <c r="Q221" s="2">
        <f>volum/cargoFC1!Q221</f>
        <v>117.69230769230768</v>
      </c>
      <c r="R221" s="2">
        <f>volum/cargoFC1!R221</f>
        <v>3.9230769230769225</v>
      </c>
      <c r="S221" s="2">
        <f>volum/cargoFC1!S221</f>
        <v>3.5966601488876937</v>
      </c>
      <c r="T221" s="2">
        <f>volum/cargoFC1!T221</f>
        <v>8.9916503722192402</v>
      </c>
    </row>
    <row r="222" spans="1:20">
      <c r="A222" s="8">
        <v>22</v>
      </c>
      <c r="B222" s="2">
        <f>volum/cargoFC1!B222</f>
        <v>19.23076923076923</v>
      </c>
      <c r="C222" s="2">
        <f>volum/cargoFC1!C222</f>
        <v>13.049450549450571</v>
      </c>
      <c r="D222" s="2">
        <f>battery_capacity/cargoFC1!D222</f>
        <v>2.211840659340659</v>
      </c>
      <c r="E222" s="2">
        <f>battery_capacity/cargoFC1!E222</f>
        <v>3.923076923076922</v>
      </c>
      <c r="F222" s="2">
        <f>battery_capacity/cargoFC1!F222</f>
        <v>4.7060439560439553</v>
      </c>
      <c r="G222" s="2">
        <f>battery_capacity/cargoFC1!G222</f>
        <v>5.3245879120879138</v>
      </c>
      <c r="H222" s="2">
        <f>battery_capacity/cargoFC1!H222</f>
        <v>3.8530219780219759</v>
      </c>
      <c r="I222" s="2">
        <f>battery_capacity/cargoFC1!I222</f>
        <v>5.8351648351648366</v>
      </c>
      <c r="J222" s="2">
        <f>volum/cargoFC1!J222</f>
        <v>0</v>
      </c>
      <c r="K222">
        <f>volum/cargoFC1!K222</f>
        <v>12.210011870571815</v>
      </c>
      <c r="L222">
        <f>volum/cargoFC1!L222</f>
        <v>21.367520773500679</v>
      </c>
      <c r="M222" s="2">
        <f>battery_capacity/cargoFC1!M222</f>
        <v>5.2197802197802057</v>
      </c>
      <c r="N222" s="2">
        <f>volum/cargoFC1!N222</f>
        <v>0.66433566433566305</v>
      </c>
      <c r="O222" s="2">
        <f>volum/cargoFC1!O222</f>
        <v>30.52502967642954</v>
      </c>
      <c r="P222" s="2">
        <f>volum/cargoFC1!P222</f>
        <v>21.367520773500679</v>
      </c>
      <c r="Q222" s="2">
        <f>volum/cargoFC1!Q222</f>
        <v>117.46641074856045</v>
      </c>
      <c r="R222" s="2">
        <f>volum/cargoFC1!R222</f>
        <v>3.9155470249520148</v>
      </c>
      <c r="S222" s="2">
        <f>volum/cargoFC1!S222</f>
        <v>3.5897434899481131</v>
      </c>
      <c r="T222" s="2">
        <f>volum/cargoFC1!T222</f>
        <v>8.9743587248702887</v>
      </c>
    </row>
    <row r="223" spans="1:20">
      <c r="A223" s="8">
        <v>22.1</v>
      </c>
      <c r="B223" s="2">
        <f>volum/cargoFC1!B223</f>
        <v>19.193857965451055</v>
      </c>
      <c r="C223" s="2">
        <f>volum/cargoFC1!C223</f>
        <v>13.024403619413237</v>
      </c>
      <c r="D223" s="2">
        <f>battery_capacity/cargoFC1!D223</f>
        <v>2.2075952837949</v>
      </c>
      <c r="E223" s="2">
        <f>battery_capacity/cargoFC1!E223</f>
        <v>3.9155470249520143</v>
      </c>
      <c r="F223" s="2">
        <f>battery_capacity/cargoFC1!F223</f>
        <v>4.6970112421168082</v>
      </c>
      <c r="G223" s="2">
        <f>battery_capacity/cargoFC1!G223</f>
        <v>5.3143679736769958</v>
      </c>
      <c r="H223" s="2">
        <f>battery_capacity/cargoFC1!H223</f>
        <v>3.8456265423635845</v>
      </c>
      <c r="I223" s="2">
        <f>battery_capacity/cargoFC1!I223</f>
        <v>5.8239649026597222</v>
      </c>
      <c r="J223" s="2">
        <f>volum/cargoFC1!J223</f>
        <v>0</v>
      </c>
      <c r="K223">
        <f>volum/cargoFC1!K223</f>
        <v>12.186576130955125</v>
      </c>
      <c r="L223">
        <f>volum/cargoFC1!L223</f>
        <v>21.32650822917147</v>
      </c>
      <c r="M223" s="2">
        <f>battery_capacity/cargoFC1!M223</f>
        <v>5.2097614477652723</v>
      </c>
      <c r="N223" s="2">
        <f>volum/cargoFC1!N223</f>
        <v>0.66306054789739877</v>
      </c>
      <c r="O223" s="2">
        <f>volum/cargoFC1!O223</f>
        <v>30.466440327387811</v>
      </c>
      <c r="P223" s="2">
        <f>volum/cargoFC1!P223</f>
        <v>21.32650822917147</v>
      </c>
      <c r="Q223" s="2">
        <f>volum/cargoFC1!Q223</f>
        <v>117.24137931034481</v>
      </c>
      <c r="R223" s="2">
        <f>volum/cargoFC1!R223</f>
        <v>3.9080459770114935</v>
      </c>
      <c r="S223" s="2">
        <f>volum/cargoFC1!S223</f>
        <v>3.5828533825008058</v>
      </c>
      <c r="T223" s="2">
        <f>volum/cargoFC1!T223</f>
        <v>8.95713345625202</v>
      </c>
    </row>
    <row r="224" spans="1:20">
      <c r="A224" s="8">
        <v>22.2</v>
      </c>
      <c r="B224" s="2">
        <f>volum/cargoFC1!B224</f>
        <v>19.157088122605366</v>
      </c>
      <c r="C224" s="2">
        <f>volum/cargoFC1!C224</f>
        <v>12.999452654625088</v>
      </c>
      <c r="D224" s="2">
        <f>battery_capacity/cargoFC1!D224</f>
        <v>2.2033661740558292</v>
      </c>
      <c r="E224" s="2">
        <f>battery_capacity/cargoFC1!E224</f>
        <v>3.9080459770114935</v>
      </c>
      <c r="F224" s="2">
        <f>battery_capacity/cargoFC1!F224</f>
        <v>4.6880131362889985</v>
      </c>
      <c r="G224" s="2">
        <f>battery_capacity/cargoFC1!G224</f>
        <v>5.3041871921182278</v>
      </c>
      <c r="H224" s="2">
        <f>battery_capacity/cargoFC1!H224</f>
        <v>3.838259441707716</v>
      </c>
      <c r="I224" s="2">
        <f>battery_capacity/cargoFC1!I224</f>
        <v>5.8128078817734004</v>
      </c>
      <c r="J224" s="2">
        <f>volum/cargoFC1!J224</f>
        <v>0</v>
      </c>
      <c r="K224">
        <f>volum/cargoFC1!K224</f>
        <v>12.163230183506414</v>
      </c>
      <c r="L224">
        <f>volum/cargoFC1!L224</f>
        <v>21.285652821136225</v>
      </c>
      <c r="M224" s="2">
        <f>battery_capacity/cargoFC1!M224</f>
        <v>5.1997810618500138</v>
      </c>
      <c r="N224" s="2">
        <f>volum/cargoFC1!N224</f>
        <v>0.66179031696272939</v>
      </c>
      <c r="O224" s="2">
        <f>volum/cargoFC1!O224</f>
        <v>30.408075458766035</v>
      </c>
      <c r="P224" s="2">
        <f>volum/cargoFC1!P224</f>
        <v>21.285652821136225</v>
      </c>
      <c r="Q224" s="2">
        <f>volum/cargoFC1!Q224</f>
        <v>117.01720841300191</v>
      </c>
      <c r="R224" s="2">
        <f>volum/cargoFC1!R224</f>
        <v>3.9005736137667304</v>
      </c>
      <c r="S224" s="2">
        <f>volum/cargoFC1!S224</f>
        <v>3.5759896739508847</v>
      </c>
      <c r="T224" s="2">
        <f>volum/cargoFC1!T224</f>
        <v>8.9399741848772187</v>
      </c>
    </row>
    <row r="225" spans="1:20">
      <c r="A225" s="8">
        <v>22.3</v>
      </c>
      <c r="B225" s="2">
        <f>volum/cargoFC1!B225</f>
        <v>19.120458891013385</v>
      </c>
      <c r="C225" s="2">
        <f>volum/cargoFC1!C225</f>
        <v>12.974597104616246</v>
      </c>
      <c r="D225" s="2">
        <f>battery_capacity/cargoFC1!D225</f>
        <v>2.1991532368205409</v>
      </c>
      <c r="E225" s="2">
        <f>battery_capacity/cargoFC1!E225</f>
        <v>3.9005736137667295</v>
      </c>
      <c r="F225" s="2">
        <f>battery_capacity/cargoFC1!F225</f>
        <v>4.6790494400437046</v>
      </c>
      <c r="G225" s="2">
        <f>battery_capacity/cargoFC1!G225</f>
        <v>5.294045342802514</v>
      </c>
      <c r="H225" s="2">
        <f>battery_capacity/cargoFC1!H225</f>
        <v>3.8309205135208941</v>
      </c>
      <c r="I225" s="2">
        <f>battery_capacity/cargoFC1!I225</f>
        <v>5.8016935263589193</v>
      </c>
      <c r="J225" s="2">
        <f>volum/cargoFC1!J225</f>
        <v>0</v>
      </c>
      <c r="K225">
        <f>volum/cargoFC1!K225</f>
        <v>12.139973513165087</v>
      </c>
      <c r="L225">
        <f>volum/cargoFC1!L225</f>
        <v>21.244953648038901</v>
      </c>
      <c r="M225" s="2">
        <f>battery_capacity/cargoFC1!M225</f>
        <v>5.189838841846476</v>
      </c>
      <c r="N225" s="2">
        <f>volum/cargoFC1!N225</f>
        <v>0.66052494350773372</v>
      </c>
      <c r="O225" s="2">
        <f>volum/cargoFC1!O225</f>
        <v>30.349933782912718</v>
      </c>
      <c r="P225" s="2">
        <f>volum/cargoFC1!P225</f>
        <v>21.244953648038901</v>
      </c>
      <c r="Q225" s="2">
        <f>volum/cargoFC1!Q225</f>
        <v>116.79389312977099</v>
      </c>
      <c r="R225" s="2">
        <f>volum/cargoFC1!R225</f>
        <v>3.8931297709923665</v>
      </c>
      <c r="S225" s="2">
        <f>volum/cargoFC1!S225</f>
        <v>3.5691522128705353</v>
      </c>
      <c r="T225" s="2">
        <f>volum/cargoFC1!T225</f>
        <v>8.9228805321763431</v>
      </c>
    </row>
    <row r="226" spans="1:20">
      <c r="A226" s="8">
        <v>22.4</v>
      </c>
      <c r="B226" s="2">
        <f>volum/cargoFC1!B226</f>
        <v>19.083969465648856</v>
      </c>
      <c r="C226" s="2">
        <f>volum/cargoFC1!C226</f>
        <v>12.949836423118887</v>
      </c>
      <c r="D226" s="2">
        <f>battery_capacity/cargoFC1!D226</f>
        <v>2.1949563794983642</v>
      </c>
      <c r="E226" s="2">
        <f>battery_capacity/cargoFC1!E226</f>
        <v>3.8931297709923656</v>
      </c>
      <c r="F226" s="2">
        <f>battery_capacity/cargoFC1!F226</f>
        <v>4.6701199563794988</v>
      </c>
      <c r="G226" s="2">
        <f>battery_capacity/cargoFC1!G226</f>
        <v>5.283942202835334</v>
      </c>
      <c r="H226" s="2">
        <f>battery_capacity/cargoFC1!H226</f>
        <v>3.8236095965103583</v>
      </c>
      <c r="I226" s="2">
        <f>battery_capacity/cargoFC1!I226</f>
        <v>5.7906215921483106</v>
      </c>
      <c r="J226" s="2">
        <f>volum/cargoFC1!J226</f>
        <v>0</v>
      </c>
      <c r="K226">
        <f>volum/cargoFC1!K226</f>
        <v>12.116805608802318</v>
      </c>
      <c r="L226">
        <f>volum/cargoFC1!L226</f>
        <v>21.204409815404059</v>
      </c>
      <c r="M226" s="2">
        <f>battery_capacity/cargoFC1!M226</f>
        <v>5.179934569247532</v>
      </c>
      <c r="N226" s="2">
        <f>volum/cargoFC1!N226</f>
        <v>0.65926439972241369</v>
      </c>
      <c r="O226" s="2">
        <f>volum/cargoFC1!O226</f>
        <v>30.292014022005798</v>
      </c>
      <c r="P226" s="2">
        <f>volum/cargoFC1!P226</f>
        <v>21.204409815404059</v>
      </c>
      <c r="Q226" s="2">
        <f>volum/cargoFC1!Q226</f>
        <v>116.57142857142858</v>
      </c>
      <c r="R226" s="2">
        <f>volum/cargoFC1!R226</f>
        <v>3.8857142857142861</v>
      </c>
      <c r="S226" s="2">
        <f>volum/cargoFC1!S226</f>
        <v>3.5623408489878812</v>
      </c>
      <c r="T226" s="2">
        <f>volum/cargoFC1!T226</f>
        <v>8.9058521224697103</v>
      </c>
    </row>
    <row r="227" spans="1:20">
      <c r="A227" s="8">
        <v>22.5</v>
      </c>
      <c r="B227" s="2">
        <f>volum/cargoFC1!B227</f>
        <v>19.047619047619047</v>
      </c>
      <c r="C227" s="2">
        <f>volum/cargoFC1!C227</f>
        <v>12.925170068027231</v>
      </c>
      <c r="D227" s="2">
        <f>battery_capacity/cargoFC1!D227</f>
        <v>2.190775510204082</v>
      </c>
      <c r="E227" s="2">
        <f>battery_capacity/cargoFC1!E227</f>
        <v>3.8857142857142848</v>
      </c>
      <c r="F227" s="2">
        <f>battery_capacity/cargoFC1!F227</f>
        <v>4.6612244897959192</v>
      </c>
      <c r="G227" s="2">
        <f>battery_capacity/cargoFC1!G227</f>
        <v>5.2738775510204086</v>
      </c>
      <c r="H227" s="2">
        <f>battery_capacity/cargoFC1!H227</f>
        <v>3.8163265306122436</v>
      </c>
      <c r="I227" s="2">
        <f>battery_capacity/cargoFC1!I227</f>
        <v>5.7795918367346948</v>
      </c>
      <c r="J227" s="2">
        <f>volum/cargoFC1!J227</f>
        <v>0</v>
      </c>
      <c r="K227">
        <f>volum/cargoFC1!K227</f>
        <v>12.093725963183589</v>
      </c>
      <c r="L227">
        <f>volum/cargoFC1!L227</f>
        <v>21.164020435571281</v>
      </c>
      <c r="M227" s="2">
        <f>battery_capacity/cargoFC1!M227</f>
        <v>5.1700680272108706</v>
      </c>
      <c r="N227" s="2">
        <f>volum/cargoFC1!N227</f>
        <v>0.65800865800865671</v>
      </c>
      <c r="O227" s="2">
        <f>volum/cargoFC1!O227</f>
        <v>30.234314907958971</v>
      </c>
      <c r="P227" s="2">
        <f>volum/cargoFC1!P227</f>
        <v>21.164020435571281</v>
      </c>
      <c r="Q227" s="2">
        <f>volum/cargoFC1!Q227</f>
        <v>116.34980988593156</v>
      </c>
      <c r="R227" s="2">
        <f>volum/cargoFC1!R227</f>
        <v>3.8783269961977185</v>
      </c>
      <c r="S227" s="2">
        <f>volum/cargoFC1!S227</f>
        <v>3.5555554331759742</v>
      </c>
      <c r="T227" s="2">
        <f>volum/cargoFC1!T227</f>
        <v>8.8888885829399413</v>
      </c>
    </row>
    <row r="228" spans="1:20">
      <c r="A228" s="8">
        <v>22.6</v>
      </c>
      <c r="B228" s="2">
        <f>volum/cargoFC1!B228</f>
        <v>19.011406844106464</v>
      </c>
      <c r="C228" s="2">
        <f>volum/cargoFC1!C228</f>
        <v>12.900597501357979</v>
      </c>
      <c r="D228" s="2">
        <f>battery_capacity/cargoFC1!D228</f>
        <v>2.1866105377512226</v>
      </c>
      <c r="E228" s="2">
        <f>battery_capacity/cargoFC1!E228</f>
        <v>3.8783269961977176</v>
      </c>
      <c r="F228" s="2">
        <f>battery_capacity/cargoFC1!F228</f>
        <v>4.6523628462791971</v>
      </c>
      <c r="G228" s="2">
        <f>battery_capacity/cargoFC1!G228</f>
        <v>5.2638511678435638</v>
      </c>
      <c r="H228" s="2">
        <f>battery_capacity/cargoFC1!H228</f>
        <v>3.809071156979901</v>
      </c>
      <c r="I228" s="2">
        <f>battery_capacity/cargoFC1!I228</f>
        <v>5.7686040195545907</v>
      </c>
      <c r="J228" s="2">
        <f>volum/cargoFC1!J228</f>
        <v>0</v>
      </c>
      <c r="K228">
        <f>volum/cargoFC1!K228</f>
        <v>12.070734072931693</v>
      </c>
      <c r="L228">
        <f>volum/cargoFC1!L228</f>
        <v>21.123784627630464</v>
      </c>
      <c r="M228" s="2">
        <f>battery_capacity/cargoFC1!M228</f>
        <v>5.1602390005431689</v>
      </c>
      <c r="N228" s="2">
        <f>volum/cargoFC1!N228</f>
        <v>0.65675769097822201</v>
      </c>
      <c r="O228" s="2">
        <f>volum/cargoFC1!O228</f>
        <v>30.176835182329231</v>
      </c>
      <c r="P228" s="2">
        <f>volum/cargoFC1!P228</f>
        <v>21.123784627630464</v>
      </c>
      <c r="Q228" s="2">
        <f>volum/cargoFC1!Q228</f>
        <v>116.1290322580645</v>
      </c>
      <c r="R228" s="2">
        <f>volum/cargoFC1!R228</f>
        <v>3.8709677419354835</v>
      </c>
      <c r="S228" s="2">
        <f>volum/cargoFC1!S228</f>
        <v>3.548795817441917</v>
      </c>
      <c r="T228" s="2">
        <f>volum/cargoFC1!T228</f>
        <v>8.8719895436047977</v>
      </c>
    </row>
    <row r="229" spans="1:20">
      <c r="A229" s="8">
        <v>22.7</v>
      </c>
      <c r="B229" s="2">
        <f>volum/cargoFC1!B229</f>
        <v>18.975332068311197</v>
      </c>
      <c r="C229" s="2">
        <f>volum/cargoFC1!C229</f>
        <v>12.876118189211189</v>
      </c>
      <c r="D229" s="2">
        <f>battery_capacity/cargoFC1!D229</f>
        <v>2.1824613716454326</v>
      </c>
      <c r="E229" s="2">
        <f>battery_capacity/cargoFC1!E229</f>
        <v>3.8709677419354831</v>
      </c>
      <c r="F229" s="2">
        <f>battery_capacity/cargoFC1!F229</f>
        <v>4.6435348332881548</v>
      </c>
      <c r="G229" s="2">
        <f>battery_capacity/cargoFC1!G229</f>
        <v>5.253862835456764</v>
      </c>
      <c r="H229" s="2">
        <f>battery_capacity/cargoFC1!H229</f>
        <v>3.8018433179723492</v>
      </c>
      <c r="I229" s="2">
        <f>battery_capacity/cargoFC1!I229</f>
        <v>5.7576579018704264</v>
      </c>
      <c r="J229" s="2">
        <f>volum/cargoFC1!J229</f>
        <v>0</v>
      </c>
      <c r="K229">
        <f>volum/cargoFC1!K229</f>
        <v>12.047829438490114</v>
      </c>
      <c r="L229">
        <f>volum/cargoFC1!L229</f>
        <v>21.083701517357699</v>
      </c>
      <c r="M229" s="2">
        <f>battery_capacity/cargoFC1!M229</f>
        <v>5.1504472756844537</v>
      </c>
      <c r="N229" s="2">
        <f>volum/cargoFC1!N229</f>
        <v>0.65551147145074906</v>
      </c>
      <c r="O229" s="2">
        <f>volum/cargoFC1!O229</f>
        <v>30.119573596225287</v>
      </c>
      <c r="P229" s="2">
        <f>volum/cargoFC1!P229</f>
        <v>21.083701517357699</v>
      </c>
      <c r="Q229" s="2">
        <f>volum/cargoFC1!Q229</f>
        <v>115.90909090909088</v>
      </c>
      <c r="R229" s="2">
        <f>volum/cargoFC1!R229</f>
        <v>3.8636363636363629</v>
      </c>
      <c r="S229" s="2">
        <f>volum/cargoFC1!S229</f>
        <v>3.5420618549160925</v>
      </c>
      <c r="T229" s="2">
        <f>volum/cargoFC1!T229</f>
        <v>8.8551546372902372</v>
      </c>
    </row>
    <row r="230" spans="1:20">
      <c r="A230" s="8">
        <v>22.8</v>
      </c>
      <c r="B230" s="2">
        <f>volum/cargoFC1!B230</f>
        <v>18.939393939393938</v>
      </c>
      <c r="C230" s="2">
        <f>volum/cargoFC1!C230</f>
        <v>12.851731601731622</v>
      </c>
      <c r="D230" s="2">
        <f>battery_capacity/cargoFC1!D230</f>
        <v>2.1783279220779228</v>
      </c>
      <c r="E230" s="2">
        <f>battery_capacity/cargoFC1!E230</f>
        <v>3.8636363636363629</v>
      </c>
      <c r="F230" s="2">
        <f>battery_capacity/cargoFC1!F230</f>
        <v>4.6347402597402612</v>
      </c>
      <c r="G230" s="2">
        <f>battery_capacity/cargoFC1!G230</f>
        <v>5.243912337662338</v>
      </c>
      <c r="H230" s="2">
        <f>battery_capacity/cargoFC1!H230</f>
        <v>3.7946428571428563</v>
      </c>
      <c r="I230" s="2">
        <f>battery_capacity/cargoFC1!I230</f>
        <v>5.7467532467532472</v>
      </c>
      <c r="J230" s="2">
        <f>volum/cargoFC1!J230</f>
        <v>0</v>
      </c>
      <c r="K230">
        <f>volum/cargoFC1!K230</f>
        <v>12.025011564086869</v>
      </c>
      <c r="L230">
        <f>volum/cargoFC1!L230</f>
        <v>21.043770237152021</v>
      </c>
      <c r="M230" s="2">
        <f>battery_capacity/cargoFC1!M230</f>
        <v>5.1406926406926265</v>
      </c>
      <c r="N230" s="2">
        <f>volum/cargoFC1!N230</f>
        <v>0.65426997245178931</v>
      </c>
      <c r="O230" s="2">
        <f>volum/cargoFC1!O230</f>
        <v>30.062528910217171</v>
      </c>
      <c r="P230" s="2">
        <f>volum/cargoFC1!P230</f>
        <v>21.043770237152021</v>
      </c>
      <c r="Q230" s="2">
        <f>volum/cargoFC1!Q230</f>
        <v>115.68998109640827</v>
      </c>
      <c r="R230" s="2">
        <f>volum/cargoFC1!R230</f>
        <v>3.8563327032136092</v>
      </c>
      <c r="S230" s="2">
        <f>volum/cargoFC1!S230</f>
        <v>3.5353533998415383</v>
      </c>
      <c r="T230" s="2">
        <f>volum/cargoFC1!T230</f>
        <v>8.8383834996038519</v>
      </c>
    </row>
    <row r="231" spans="1:20">
      <c r="A231" s="8">
        <v>22.9</v>
      </c>
      <c r="B231" s="2">
        <f>volum/cargoFC1!B231</f>
        <v>18.903591682419659</v>
      </c>
      <c r="C231" s="2">
        <f>volum/cargoFC1!C231</f>
        <v>12.827437213070503</v>
      </c>
      <c r="D231" s="2">
        <f>battery_capacity/cargoFC1!D231</f>
        <v>2.1742100999189851</v>
      </c>
      <c r="E231" s="2">
        <f>battery_capacity/cargoFC1!E231</f>
        <v>3.8563327032136097</v>
      </c>
      <c r="F231" s="2">
        <f>battery_capacity/cargoFC1!F231</f>
        <v>4.6259789359978409</v>
      </c>
      <c r="G231" s="2">
        <f>battery_capacity/cargoFC1!G231</f>
        <v>5.2339994598973805</v>
      </c>
      <c r="H231" s="2">
        <f>battery_capacity/cargoFC1!H231</f>
        <v>3.7874696192276525</v>
      </c>
      <c r="I231" s="2">
        <f>battery_capacity/cargoFC1!I231</f>
        <v>5.7358898190656227</v>
      </c>
      <c r="J231" s="2">
        <f>volum/cargoFC1!J231</f>
        <v>0</v>
      </c>
      <c r="K231">
        <f>volum/cargoFC1!K231</f>
        <v>12.002279957698715</v>
      </c>
      <c r="L231">
        <f>volum/cargoFC1!L231</f>
        <v>21.00398992597275</v>
      </c>
      <c r="M231" s="2">
        <f>battery_capacity/cargoFC1!M231</f>
        <v>5.1309748852281789</v>
      </c>
      <c r="N231" s="2">
        <f>volum/cargoFC1!N231</f>
        <v>0.65303316721085969</v>
      </c>
      <c r="O231" s="2">
        <f>volum/cargoFC1!O231</f>
        <v>30.005699894246789</v>
      </c>
      <c r="P231" s="2">
        <f>volum/cargoFC1!P231</f>
        <v>21.00398992597275</v>
      </c>
      <c r="Q231" s="2">
        <f>volum/cargoFC1!Q231</f>
        <v>115.47169811320749</v>
      </c>
      <c r="R231" s="2">
        <f>volum/cargoFC1!R231</f>
        <v>3.8490566037735832</v>
      </c>
      <c r="S231" s="2">
        <f>volum/cargoFC1!S231</f>
        <v>3.5286703075634209</v>
      </c>
      <c r="T231" s="2">
        <f>volum/cargoFC1!T231</f>
        <v>8.821675768908559</v>
      </c>
    </row>
    <row r="232" spans="1:20">
      <c r="A232" s="8">
        <v>23</v>
      </c>
      <c r="B232" s="2">
        <f>volum/cargoFC1!B232</f>
        <v>18.867924528301884</v>
      </c>
      <c r="C232" s="2">
        <f>volum/cargoFC1!C232</f>
        <v>12.803234501347729</v>
      </c>
      <c r="D232" s="2">
        <f>battery_capacity/cargoFC1!D232</f>
        <v>2.1701078167115906</v>
      </c>
      <c r="E232" s="2">
        <f>battery_capacity/cargoFC1!E232</f>
        <v>3.8490566037735841</v>
      </c>
      <c r="F232" s="2">
        <f>battery_capacity/cargoFC1!F232</f>
        <v>4.6172506738544481</v>
      </c>
      <c r="G232" s="2">
        <f>battery_capacity/cargoFC1!G232</f>
        <v>5.2241239892183291</v>
      </c>
      <c r="H232" s="2">
        <f>battery_capacity/cargoFC1!H232</f>
        <v>3.78032345013477</v>
      </c>
      <c r="I232" s="2">
        <f>battery_capacity/cargoFC1!I232</f>
        <v>5.7250673854447438</v>
      </c>
      <c r="J232" s="2">
        <f>volum/cargoFC1!J232</f>
        <v>0</v>
      </c>
      <c r="K232">
        <f>volum/cargoFC1!K232</f>
        <v>11.9796341310158</v>
      </c>
      <c r="L232">
        <f>volum/cargoFC1!L232</f>
        <v>20.96435972927765</v>
      </c>
      <c r="M232" s="2">
        <f>battery_capacity/cargoFC1!M232</f>
        <v>5.1212938005390694</v>
      </c>
      <c r="N232" s="2">
        <f>volum/cargoFC1!N232</f>
        <v>0.65180102915951843</v>
      </c>
      <c r="O232" s="2">
        <f>volum/cargoFC1!O232</f>
        <v>29.9490853275395</v>
      </c>
      <c r="P232" s="2">
        <f>volum/cargoFC1!P232</f>
        <v>20.96435972927765</v>
      </c>
      <c r="Q232" s="2">
        <f>volum/cargoFC1!Q232</f>
        <v>115.25423728813554</v>
      </c>
      <c r="R232" s="2">
        <f>volum/cargoFC1!R232</f>
        <v>3.8418079096045181</v>
      </c>
      <c r="S232" s="2">
        <f>volum/cargoFC1!S232</f>
        <v>3.5220124345186443</v>
      </c>
      <c r="T232" s="2">
        <f>volum/cargoFC1!T232</f>
        <v>8.8050310862966175</v>
      </c>
    </row>
    <row r="233" spans="1:20">
      <c r="A233" s="8">
        <v>23.1</v>
      </c>
      <c r="B233" s="2">
        <f>volum/cargoFC1!B233</f>
        <v>18.832391713747644</v>
      </c>
      <c r="C233" s="2">
        <f>volum/cargoFC1!C233</f>
        <v>12.779122948614495</v>
      </c>
      <c r="D233" s="2">
        <f>battery_capacity/cargoFC1!D233</f>
        <v>2.1660209846650527</v>
      </c>
      <c r="E233" s="2">
        <f>battery_capacity/cargoFC1!E233</f>
        <v>3.841807909604519</v>
      </c>
      <c r="F233" s="2">
        <f>battery_capacity/cargoFC1!F233</f>
        <v>4.6085552865213888</v>
      </c>
      <c r="G233" s="2">
        <f>battery_capacity/cargoFC1!G233</f>
        <v>5.2142857142857144</v>
      </c>
      <c r="H233" s="2">
        <f>battery_capacity/cargoFC1!H233</f>
        <v>3.7732041969330097</v>
      </c>
      <c r="I233" s="2">
        <f>battery_capacity/cargoFC1!I233</f>
        <v>5.7142857142857144</v>
      </c>
      <c r="J233" s="2">
        <f>volum/cargoFC1!J233</f>
        <v>0</v>
      </c>
      <c r="K233">
        <f>volum/cargoFC1!K233</f>
        <v>11.957073599406691</v>
      </c>
      <c r="L233">
        <f>volum/cargoFC1!L233</f>
        <v>20.924878798961707</v>
      </c>
      <c r="M233" s="2">
        <f>battery_capacity/cargoFC1!M233</f>
        <v>5.1116491794457755</v>
      </c>
      <c r="N233" s="2">
        <f>volum/cargoFC1!N233</f>
        <v>0.65057353192946277</v>
      </c>
      <c r="O233" s="2">
        <f>volum/cargoFC1!O233</f>
        <v>29.892683998516727</v>
      </c>
      <c r="P233" s="2">
        <f>volum/cargoFC1!P233</f>
        <v>20.924878798961707</v>
      </c>
      <c r="Q233" s="2">
        <f>volum/cargoFC1!Q233</f>
        <v>115.03759398496237</v>
      </c>
      <c r="R233" s="2">
        <f>volum/cargoFC1!R233</f>
        <v>3.8345864661654123</v>
      </c>
      <c r="S233" s="2">
        <f>volum/cargoFC1!S233</f>
        <v>3.515379638225566</v>
      </c>
      <c r="T233" s="2">
        <f>volum/cargoFC1!T233</f>
        <v>8.788449095563923</v>
      </c>
    </row>
    <row r="234" spans="1:20">
      <c r="A234" s="8">
        <v>23.2</v>
      </c>
      <c r="B234" s="2">
        <f>volum/cargoFC1!B234</f>
        <v>18.796992481203006</v>
      </c>
      <c r="C234" s="2">
        <f>volum/cargoFC1!C234</f>
        <v>12.755102040816347</v>
      </c>
      <c r="D234" s="2">
        <f>battery_capacity/cargoFC1!D234</f>
        <v>2.1619495166487654</v>
      </c>
      <c r="E234" s="2">
        <f>battery_capacity/cargoFC1!E234</f>
        <v>3.8345864661654128</v>
      </c>
      <c r="F234" s="2">
        <f>battery_capacity/cargoFC1!F234</f>
        <v>4.5998925886143951</v>
      </c>
      <c r="G234" s="2">
        <f>battery_capacity/cargoFC1!G234</f>
        <v>5.2142857142857144</v>
      </c>
      <c r="H234" s="2">
        <f>battery_capacity/cargoFC1!H234</f>
        <v>3.7661117078410298</v>
      </c>
      <c r="I234" s="2">
        <f>battery_capacity/cargoFC1!I234</f>
        <v>5.7142857142857144</v>
      </c>
      <c r="J234" s="2">
        <f>volum/cargoFC1!J234</f>
        <v>0</v>
      </c>
      <c r="K234">
        <f>volum/cargoFC1!K234</f>
        <v>11.934597881883807</v>
      </c>
      <c r="L234">
        <f>volum/cargoFC1!L234</f>
        <v>20.885546293296663</v>
      </c>
      <c r="M234" s="2">
        <f>battery_capacity/cargoFC1!M234</f>
        <v>5.1020408163265163</v>
      </c>
      <c r="N234" s="2">
        <f>volum/cargoFC1!N234</f>
        <v>0.64935064935064812</v>
      </c>
      <c r="O234" s="2">
        <f>volum/cargoFC1!O234</f>
        <v>29.836494704709516</v>
      </c>
      <c r="P234" s="2">
        <f>volum/cargoFC1!P234</f>
        <v>20.885546293296663</v>
      </c>
      <c r="Q234" s="2">
        <f>volum/cargoFC1!Q234</f>
        <v>114.82176360225137</v>
      </c>
      <c r="R234" s="2">
        <f>volum/cargoFC1!R234</f>
        <v>3.8273921200750456</v>
      </c>
      <c r="S234" s="2">
        <f>volum/cargoFC1!S234</f>
        <v>3.5087717772738385</v>
      </c>
      <c r="T234" s="2">
        <f>volum/cargoFC1!T234</f>
        <v>8.771929443184602</v>
      </c>
    </row>
    <row r="235" spans="1:20">
      <c r="A235" s="8">
        <v>23.3</v>
      </c>
      <c r="B235" s="2">
        <f>volum/cargoFC1!B235</f>
        <v>18.761726078799249</v>
      </c>
      <c r="C235" s="2">
        <f>volum/cargoFC1!C235</f>
        <v>12.731171267756654</v>
      </c>
      <c r="D235" s="2">
        <f>battery_capacity/cargoFC1!D235</f>
        <v>2.1578933261860098</v>
      </c>
      <c r="E235" s="2">
        <f>battery_capacity/cargoFC1!E235</f>
        <v>3.827392120075046</v>
      </c>
      <c r="F235" s="2">
        <f>battery_capacity/cargoFC1!F235</f>
        <v>4.5912623961404462</v>
      </c>
      <c r="G235" s="2">
        <f>battery_capacity/cargoFC1!G235</f>
        <v>5.2142857142857144</v>
      </c>
      <c r="H235" s="2">
        <f>battery_capacity/cargoFC1!H235</f>
        <v>3.7590458322165627</v>
      </c>
      <c r="I235" s="2">
        <f>battery_capacity/cargoFC1!I235</f>
        <v>5.7142857142857144</v>
      </c>
      <c r="J235" s="2">
        <f>volum/cargoFC1!J235</f>
        <v>0</v>
      </c>
      <c r="K235">
        <f>volum/cargoFC1!K235</f>
        <v>11.912206501069223</v>
      </c>
      <c r="L235">
        <f>volum/cargoFC1!L235</f>
        <v>20.84636137687114</v>
      </c>
      <c r="M235" s="2">
        <f>battery_capacity/cargoFC1!M235</f>
        <v>5.0924685071026392</v>
      </c>
      <c r="N235" s="2">
        <f>volum/cargoFC1!N235</f>
        <v>0.64813235544942727</v>
      </c>
      <c r="O235" s="2">
        <f>volum/cargoFC1!O235</f>
        <v>29.780516252673056</v>
      </c>
      <c r="P235" s="2">
        <f>volum/cargoFC1!P235</f>
        <v>20.84636137687114</v>
      </c>
      <c r="Q235" s="2">
        <f>volum/cargoFC1!Q235</f>
        <v>114.60674157303366</v>
      </c>
      <c r="R235" s="2">
        <f>volum/cargoFC1!R235</f>
        <v>3.8202247191011218</v>
      </c>
      <c r="S235" s="2">
        <f>volum/cargoFC1!S235</f>
        <v>3.5021887113143504</v>
      </c>
      <c r="T235" s="2">
        <f>volum/cargoFC1!T235</f>
        <v>8.7554717782858837</v>
      </c>
    </row>
    <row r="236" spans="1:20">
      <c r="A236" s="8">
        <v>23.4</v>
      </c>
      <c r="B236" s="2">
        <f>volum/cargoFC1!B236</f>
        <v>18.726591760299623</v>
      </c>
      <c r="C236" s="2">
        <f>volum/cargoFC1!C236</f>
        <v>12.70733012306048</v>
      </c>
      <c r="D236" s="2">
        <f>battery_capacity/cargoFC1!D236</f>
        <v>2.1538523274478338</v>
      </c>
      <c r="E236" s="2">
        <f>battery_capacity/cargoFC1!E236</f>
        <v>3.8202247191011227</v>
      </c>
      <c r="F236" s="2">
        <f>battery_capacity/cargoFC1!F236</f>
        <v>4.5826645264847521</v>
      </c>
      <c r="G236" s="2">
        <f>battery_capacity/cargoFC1!G236</f>
        <v>5.2142857142857144</v>
      </c>
      <c r="H236" s="2">
        <f>battery_capacity/cargoFC1!H236</f>
        <v>3.7520064205457455</v>
      </c>
      <c r="I236" s="2">
        <f>battery_capacity/cargoFC1!I236</f>
        <v>5.7142857142857144</v>
      </c>
      <c r="J236" s="2">
        <f>volum/cargoFC1!J236</f>
        <v>0</v>
      </c>
      <c r="K236">
        <f>volum/cargoFC1!K236</f>
        <v>11.889898983160892</v>
      </c>
      <c r="L236">
        <f>volum/cargoFC1!L236</f>
        <v>20.807323220531561</v>
      </c>
      <c r="M236" s="2">
        <f>battery_capacity/cargoFC1!M236</f>
        <v>5.0829320492241701</v>
      </c>
      <c r="N236" s="2">
        <f>volum/cargoFC1!N236</f>
        <v>0.64691862444671311</v>
      </c>
      <c r="O236" s="2">
        <f>volum/cargoFC1!O236</f>
        <v>29.724747457902229</v>
      </c>
      <c r="P236" s="2">
        <f>volum/cargoFC1!P236</f>
        <v>20.807323220531561</v>
      </c>
      <c r="Q236" s="2">
        <f>volum/cargoFC1!Q236</f>
        <v>114.39252336448592</v>
      </c>
      <c r="R236" s="2">
        <f>volum/cargoFC1!R236</f>
        <v>3.8130841121495309</v>
      </c>
      <c r="S236" s="2">
        <f>volum/cargoFC1!S236</f>
        <v>3.4956303010493008</v>
      </c>
      <c r="T236" s="2">
        <f>volum/cargoFC1!T236</f>
        <v>8.7390757526232594</v>
      </c>
    </row>
    <row r="237" spans="1:20">
      <c r="A237" s="8">
        <v>23.5</v>
      </c>
      <c r="B237" s="2">
        <f>volum/cargoFC1!B237</f>
        <v>18.691588785046729</v>
      </c>
      <c r="C237" s="2">
        <f>volum/cargoFC1!C237</f>
        <v>12.683578104138872</v>
      </c>
      <c r="D237" s="2">
        <f>battery_capacity/cargoFC1!D237</f>
        <v>2.1498264352469967</v>
      </c>
      <c r="E237" s="2">
        <f>battery_capacity/cargoFC1!E237</f>
        <v>3.8130841121495318</v>
      </c>
      <c r="F237" s="2">
        <f>battery_capacity/cargoFC1!F237</f>
        <v>4.5740987983978645</v>
      </c>
      <c r="G237" s="2">
        <f>battery_capacity/cargoFC1!G237</f>
        <v>5.2142857142857144</v>
      </c>
      <c r="H237" s="2">
        <f>battery_capacity/cargoFC1!H237</f>
        <v>3.744993324432575</v>
      </c>
      <c r="I237" s="2">
        <f>battery_capacity/cargoFC1!I237</f>
        <v>5.7142857142857144</v>
      </c>
      <c r="J237" s="2">
        <f>volum/cargoFC1!J237</f>
        <v>0</v>
      </c>
      <c r="K237">
        <f>volum/cargoFC1!K237</f>
        <v>11.867674857899209</v>
      </c>
      <c r="L237">
        <f>volum/cargoFC1!L237</f>
        <v>20.768431001323616</v>
      </c>
      <c r="M237" s="2">
        <f>battery_capacity/cargoFC1!M237</f>
        <v>5.0734312416555261</v>
      </c>
      <c r="N237" s="2">
        <f>volum/cargoFC1!N237</f>
        <v>0.64570943075615839</v>
      </c>
      <c r="O237" s="2">
        <f>volum/cargoFC1!O237</f>
        <v>29.669187144748022</v>
      </c>
      <c r="P237" s="2">
        <f>volum/cargoFC1!P237</f>
        <v>20.768431001323616</v>
      </c>
      <c r="Q237" s="2">
        <f>volum/cargoFC1!Q237</f>
        <v>114.1791044776119</v>
      </c>
      <c r="R237" s="2">
        <f>volum/cargoFC1!R237</f>
        <v>3.8059701492537297</v>
      </c>
      <c r="S237" s="2">
        <f>volum/cargoFC1!S237</f>
        <v>3.489096408222367</v>
      </c>
      <c r="T237" s="2">
        <f>volum/cargoFC1!T237</f>
        <v>8.7227410205559259</v>
      </c>
    </row>
    <row r="238" spans="1:20">
      <c r="A238" s="8">
        <v>23.6</v>
      </c>
      <c r="B238" s="2">
        <f>volum/cargoFC1!B238</f>
        <v>18.656716417910445</v>
      </c>
      <c r="C238" s="2">
        <f>volum/cargoFC1!C238</f>
        <v>12.659914712153538</v>
      </c>
      <c r="D238" s="2">
        <f>battery_capacity/cargoFC1!D238</f>
        <v>2.1458155650319832</v>
      </c>
      <c r="E238" s="2">
        <f>battery_capacity/cargoFC1!E238</f>
        <v>3.8059701492537306</v>
      </c>
      <c r="F238" s="2">
        <f>battery_capacity/cargoFC1!F238</f>
        <v>4.5655650319829428</v>
      </c>
      <c r="G238" s="2">
        <f>battery_capacity/cargoFC1!G238</f>
        <v>5.2142857142857144</v>
      </c>
      <c r="H238" s="2">
        <f>battery_capacity/cargoFC1!H238</f>
        <v>3.7380063965884847</v>
      </c>
      <c r="I238" s="2">
        <f>battery_capacity/cargoFC1!I238</f>
        <v>5.7142857142857144</v>
      </c>
      <c r="J238" s="2">
        <f>volum/cargoFC1!J238</f>
        <v>0</v>
      </c>
      <c r="K238">
        <f>volum/cargoFC1!K238</f>
        <v>11.845533658533961</v>
      </c>
      <c r="L238">
        <f>volum/cargoFC1!L238</f>
        <v>20.729683902434434</v>
      </c>
      <c r="M238" s="2">
        <f>battery_capacity/cargoFC1!M238</f>
        <v>5.0639658848613927</v>
      </c>
      <c r="N238" s="2">
        <f>volum/cargoFC1!N238</f>
        <v>0.64450474898235965</v>
      </c>
      <c r="O238" s="2">
        <f>volum/cargoFC1!O238</f>
        <v>29.613834146334906</v>
      </c>
      <c r="P238" s="2">
        <f>volum/cargoFC1!P238</f>
        <v>20.729683902434434</v>
      </c>
      <c r="Q238" s="2">
        <f>volum/cargoFC1!Q238</f>
        <v>113.96648044692733</v>
      </c>
      <c r="R238" s="2">
        <f>volum/cargoFC1!R238</f>
        <v>3.7988826815642445</v>
      </c>
      <c r="S238" s="2">
        <f>volum/cargoFC1!S238</f>
        <v>3.4825868956089852</v>
      </c>
      <c r="T238" s="2">
        <f>volum/cargoFC1!T238</f>
        <v>8.7064672390224711</v>
      </c>
    </row>
    <row r="239" spans="1:20">
      <c r="A239" s="8">
        <v>23.7</v>
      </c>
      <c r="B239" s="2">
        <f>volum/cargoFC1!B239</f>
        <v>18.621973929236496</v>
      </c>
      <c r="C239" s="2">
        <f>volum/cargoFC1!C239</f>
        <v>12.636339451981931</v>
      </c>
      <c r="D239" s="2">
        <f>battery_capacity/cargoFC1!D239</f>
        <v>2.1418196328810857</v>
      </c>
      <c r="E239" s="2">
        <f>battery_capacity/cargoFC1!E239</f>
        <v>3.7988826815642449</v>
      </c>
      <c r="F239" s="2">
        <f>battery_capacity/cargoFC1!F239</f>
        <v>4.5570630486831609</v>
      </c>
      <c r="G239" s="2">
        <f>battery_capacity/cargoFC1!G239</f>
        <v>5.2142857142857144</v>
      </c>
      <c r="H239" s="2">
        <f>battery_capacity/cargoFC1!H239</f>
        <v>3.7310454908220256</v>
      </c>
      <c r="I239" s="2">
        <f>battery_capacity/cargoFC1!I239</f>
        <v>5.7142857142857144</v>
      </c>
      <c r="J239" s="2">
        <f>volum/cargoFC1!J239</f>
        <v>0</v>
      </c>
      <c r="K239">
        <f>volum/cargoFC1!K239</f>
        <v>11.82347492179168</v>
      </c>
      <c r="L239">
        <f>volum/cargoFC1!L239</f>
        <v>20.691081113135439</v>
      </c>
      <c r="M239" s="2">
        <f>battery_capacity/cargoFC1!M239</f>
        <v>5.05453578079275</v>
      </c>
      <c r="N239" s="2">
        <f>volum/cargoFC1!N239</f>
        <v>0.64330455391907782</v>
      </c>
      <c r="O239" s="2">
        <f>volum/cargoFC1!O239</f>
        <v>29.5586873044792</v>
      </c>
      <c r="P239" s="2">
        <f>volum/cargoFC1!P239</f>
        <v>20.691081113135439</v>
      </c>
      <c r="Q239" s="2">
        <f>volum/cargoFC1!Q239</f>
        <v>113.75464684014867</v>
      </c>
      <c r="R239" s="2">
        <f>volum/cargoFC1!R239</f>
        <v>3.7918215613382888</v>
      </c>
      <c r="S239" s="2">
        <f>volum/cargoFC1!S239</f>
        <v>3.4761016270067544</v>
      </c>
      <c r="T239" s="2">
        <f>volum/cargoFC1!T239</f>
        <v>8.6902540675168929</v>
      </c>
    </row>
    <row r="240" spans="1:20">
      <c r="A240" s="8">
        <v>23.8</v>
      </c>
      <c r="B240" s="2">
        <f>volum/cargoFC1!B240</f>
        <v>18.587360594795541</v>
      </c>
      <c r="C240" s="2">
        <f>volum/cargoFC1!C240</f>
        <v>12.612851832182709</v>
      </c>
      <c r="D240" s="2">
        <f>battery_capacity/cargoFC1!D240</f>
        <v>2.1378385554965487</v>
      </c>
      <c r="E240" s="2">
        <f>battery_capacity/cargoFC1!E240</f>
        <v>3.7918215613382902</v>
      </c>
      <c r="F240" s="2">
        <f>battery_capacity/cargoFC1!F240</f>
        <v>4.5485926712692528</v>
      </c>
      <c r="G240" s="2">
        <f>battery_capacity/cargoFC1!G240</f>
        <v>5.2142857142857144</v>
      </c>
      <c r="H240" s="2">
        <f>battery_capacity/cargoFC1!H240</f>
        <v>3.7241104620286771</v>
      </c>
      <c r="I240" s="2">
        <f>battery_capacity/cargoFC1!I240</f>
        <v>5.7142857142857144</v>
      </c>
      <c r="J240" s="2">
        <f>volum/cargoFC1!J240</f>
        <v>0</v>
      </c>
      <c r="K240">
        <f>volum/cargoFC1!K240</f>
        <v>11.801498187843302</v>
      </c>
      <c r="L240">
        <f>volum/cargoFC1!L240</f>
        <v>20.652621828725781</v>
      </c>
      <c r="M240" s="2">
        <f>battery_capacity/cargoFC1!M240</f>
        <v>5.0451407328730618</v>
      </c>
      <c r="N240" s="2">
        <f>volum/cargoFC1!N240</f>
        <v>0.64210882054748097</v>
      </c>
      <c r="O240" s="2">
        <f>volum/cargoFC1!O240</f>
        <v>29.503745469608258</v>
      </c>
      <c r="P240" s="2">
        <f>volum/cargoFC1!P240</f>
        <v>20.652621828725781</v>
      </c>
      <c r="Q240" s="2">
        <f>volum/cargoFC1!Q240</f>
        <v>113.54359925788495</v>
      </c>
      <c r="R240" s="2">
        <f>volum/cargoFC1!R240</f>
        <v>3.784786641929498</v>
      </c>
      <c r="S240" s="2">
        <f>volum/cargoFC1!S240</f>
        <v>3.4696404672259313</v>
      </c>
      <c r="T240" s="2">
        <f>volum/cargoFC1!T240</f>
        <v>8.6741011680648352</v>
      </c>
    </row>
    <row r="241" spans="1:20">
      <c r="A241" s="8">
        <v>23.9</v>
      </c>
      <c r="B241" s="2">
        <f>volum/cargoFC1!B241</f>
        <v>18.55287569573284</v>
      </c>
      <c r="C241" s="2">
        <f>volum/cargoFC1!C241</f>
        <v>12.589451364961592</v>
      </c>
      <c r="D241" s="2">
        <f>battery_capacity/cargoFC1!D241</f>
        <v>2.1338722501987815</v>
      </c>
      <c r="E241" s="2">
        <f>battery_capacity/cargoFC1!E241</f>
        <v>3.7847866419294989</v>
      </c>
      <c r="F241" s="2">
        <f>battery_capacity/cargoFC1!F241</f>
        <v>4.5401537238271947</v>
      </c>
      <c r="G241" s="2">
        <f>battery_capacity/cargoFC1!G241</f>
        <v>5.2142857142857144</v>
      </c>
      <c r="H241" s="2">
        <f>battery_capacity/cargoFC1!H241</f>
        <v>3.7172011661807574</v>
      </c>
      <c r="I241" s="2">
        <f>battery_capacity/cargoFC1!I241</f>
        <v>5.7142857142857144</v>
      </c>
      <c r="J241" s="2">
        <f>volum/cargoFC1!J241</f>
        <v>0</v>
      </c>
      <c r="K241">
        <f>volum/cargoFC1!K241</f>
        <v>11.779603000272234</v>
      </c>
      <c r="L241">
        <f>volum/cargoFC1!L241</f>
        <v>20.614305250476409</v>
      </c>
      <c r="M241" s="2">
        <f>battery_capacity/cargoFC1!M241</f>
        <v>5.0357805459846139</v>
      </c>
      <c r="N241" s="2">
        <f>volum/cargoFC1!N241</f>
        <v>0.64091752403440583</v>
      </c>
      <c r="O241" s="2">
        <f>volum/cargoFC1!O241</f>
        <v>29.449007500680587</v>
      </c>
      <c r="P241" s="2">
        <f>volum/cargoFC1!P241</f>
        <v>20.614305250476409</v>
      </c>
      <c r="Q241" s="2">
        <f>volum/cargoFC1!Q241</f>
        <v>113.33333333333329</v>
      </c>
      <c r="R241" s="2">
        <f>volum/cargoFC1!R241</f>
        <v>3.7777777777777763</v>
      </c>
      <c r="S241" s="2">
        <f>volum/cargoFC1!S241</f>
        <v>3.4632032820800371</v>
      </c>
      <c r="T241" s="2">
        <f>volum/cargoFC1!T241</f>
        <v>8.6580082052000993</v>
      </c>
    </row>
    <row r="242" spans="1:20">
      <c r="A242" s="8">
        <v>24</v>
      </c>
      <c r="B242" s="2">
        <f>volum/cargoFC1!B242</f>
        <v>18.518518518518519</v>
      </c>
      <c r="C242" s="2">
        <f>volum/cargoFC1!C242</f>
        <v>12.566137566137588</v>
      </c>
      <c r="D242" s="2">
        <f>battery_capacity/cargoFC1!D242</f>
        <v>2.1299206349206354</v>
      </c>
      <c r="E242" s="2">
        <f>battery_capacity/cargoFC1!E242</f>
        <v>3.7777777777777777</v>
      </c>
      <c r="F242" s="2">
        <f>battery_capacity/cargoFC1!F242</f>
        <v>4.5317460317460325</v>
      </c>
      <c r="G242" s="2">
        <f>battery_capacity/cargoFC1!G242</f>
        <v>5.2142857142857144</v>
      </c>
      <c r="H242" s="2">
        <f>battery_capacity/cargoFC1!H242</f>
        <v>3.71031746031746</v>
      </c>
      <c r="I242" s="2">
        <f>battery_capacity/cargoFC1!I242</f>
        <v>5.7142857142857144</v>
      </c>
      <c r="J242" s="2">
        <f>volum/cargoFC1!J242</f>
        <v>0</v>
      </c>
      <c r="K242">
        <f>volum/cargoFC1!K242</f>
        <v>11.757788906042741</v>
      </c>
      <c r="L242">
        <f>volum/cargoFC1!L242</f>
        <v>20.576130585574795</v>
      </c>
      <c r="M242" s="2">
        <f>battery_capacity/cargoFC1!M242</f>
        <v>5.0264550264550127</v>
      </c>
      <c r="N242" s="2">
        <f>volum/cargoFC1!N242</f>
        <v>0.63973063973063837</v>
      </c>
      <c r="O242" s="2">
        <f>volum/cargoFC1!O242</f>
        <v>29.394472265106852</v>
      </c>
      <c r="P242" s="2">
        <f>volum/cargoFC1!P242</f>
        <v>20.576130585574795</v>
      </c>
      <c r="Q242" s="2">
        <f>volum/cargoFC1!Q242</f>
        <v>113.12384473197778</v>
      </c>
      <c r="R242" s="2">
        <f>volum/cargoFC1!R242</f>
        <v>3.7707948243992595</v>
      </c>
      <c r="S242" s="2">
        <f>volum/cargoFC1!S242</f>
        <v>3.4567899383765659</v>
      </c>
      <c r="T242" s="2">
        <f>volum/cargoFC1!T242</f>
        <v>8.641974845941423</v>
      </c>
    </row>
    <row r="243" spans="1:20">
      <c r="A243" s="8">
        <v>24.1</v>
      </c>
      <c r="B243" s="2">
        <f>volum/cargoFC1!B243</f>
        <v>18.484288354898339</v>
      </c>
      <c r="C243" s="2">
        <f>volum/cargoFC1!C243</f>
        <v>12.542909955109607</v>
      </c>
      <c r="D243" s="2">
        <f>battery_capacity/cargoFC1!D243</f>
        <v>2.1259836282017432</v>
      </c>
      <c r="E243" s="2">
        <f>battery_capacity/cargoFC1!E243</f>
        <v>3.7707948243992608</v>
      </c>
      <c r="F243" s="2">
        <f>battery_capacity/cargoFC1!F243</f>
        <v>4.5233694217058362</v>
      </c>
      <c r="G243" s="2">
        <f>battery_capacity/cargoFC1!G243</f>
        <v>5.2142857142857144</v>
      </c>
      <c r="H243" s="2">
        <f>battery_capacity/cargoFC1!H243</f>
        <v>3.7034592025349879</v>
      </c>
      <c r="I243" s="2">
        <f>battery_capacity/cargoFC1!I243</f>
        <v>5.7142857142857144</v>
      </c>
      <c r="J243" s="2">
        <f>volum/cargoFC1!J243</f>
        <v>0</v>
      </c>
      <c r="K243">
        <f>volum/cargoFC1!K243</f>
        <v>11.7360554554687</v>
      </c>
      <c r="L243">
        <f>volum/cargoFC1!L243</f>
        <v>20.538097047070224</v>
      </c>
      <c r="M243" s="2">
        <f>battery_capacity/cargoFC1!M243</f>
        <v>5.0171639820438205</v>
      </c>
      <c r="N243" s="2">
        <f>volum/cargoFC1!N243</f>
        <v>0.63854814316921393</v>
      </c>
      <c r="O243" s="2">
        <f>volum/cargoFC1!O243</f>
        <v>29.34013863867175</v>
      </c>
      <c r="P243" s="2">
        <f>volum/cargoFC1!P243</f>
        <v>20.538097047070224</v>
      </c>
      <c r="Q243" s="2">
        <f>volum/cargoFC1!Q243</f>
        <v>112.91512915129147</v>
      </c>
      <c r="R243" s="2">
        <f>volum/cargoFC1!R243</f>
        <v>3.7638376383763825</v>
      </c>
      <c r="S243" s="2">
        <f>volum/cargoFC1!S243</f>
        <v>3.4504003039077968</v>
      </c>
      <c r="T243" s="2">
        <f>volum/cargoFC1!T243</f>
        <v>8.6260007597695001</v>
      </c>
    </row>
    <row r="244" spans="1:20">
      <c r="A244" s="8">
        <v>24.2</v>
      </c>
      <c r="B244" s="2">
        <f>volum/cargoFC1!B244</f>
        <v>18.450184501845019</v>
      </c>
      <c r="C244" s="2">
        <f>volum/cargoFC1!C244</f>
        <v>12.519768054823428</v>
      </c>
      <c r="D244" s="2">
        <f>battery_capacity/cargoFC1!D244</f>
        <v>2.1220611491829211</v>
      </c>
      <c r="E244" s="2">
        <f>battery_capacity/cargoFC1!E244</f>
        <v>3.7638376383763839</v>
      </c>
      <c r="F244" s="2">
        <f>battery_capacity/cargoFC1!F244</f>
        <v>4.5150237216657896</v>
      </c>
      <c r="G244" s="2">
        <f>battery_capacity/cargoFC1!G244</f>
        <v>5.2142857142857144</v>
      </c>
      <c r="H244" s="2">
        <f>battery_capacity/cargoFC1!H244</f>
        <v>3.6966262519768045</v>
      </c>
      <c r="I244" s="2">
        <f>battery_capacity/cargoFC1!I244</f>
        <v>5.7142857142857144</v>
      </c>
      <c r="J244" s="2">
        <f>volum/cargoFC1!J244</f>
        <v>0</v>
      </c>
      <c r="K244">
        <f>volum/cargoFC1!K244</f>
        <v>11.714402202182729</v>
      </c>
      <c r="L244">
        <f>volum/cargoFC1!L244</f>
        <v>20.500203853819777</v>
      </c>
      <c r="M244" s="2">
        <f>battery_capacity/cargoFC1!M244</f>
        <v>5.0079072219293481</v>
      </c>
      <c r="N244" s="2">
        <f>volum/cargoFC1!N244</f>
        <v>0.63737001006373561</v>
      </c>
      <c r="O244" s="2">
        <f>volum/cargoFC1!O244</f>
        <v>29.286005505456821</v>
      </c>
      <c r="P244" s="2">
        <f>volum/cargoFC1!P244</f>
        <v>20.500203853819777</v>
      </c>
      <c r="Q244" s="2">
        <f>volum/cargoFC1!Q244</f>
        <v>112.70718232044194</v>
      </c>
      <c r="R244" s="2">
        <f>volum/cargoFC1!R244</f>
        <v>3.7569060773480651</v>
      </c>
      <c r="S244" s="2">
        <f>volum/cargoFC1!S244</f>
        <v>3.4440342474417216</v>
      </c>
      <c r="T244" s="2">
        <f>volum/cargoFC1!T244</f>
        <v>8.6100856186043124</v>
      </c>
    </row>
    <row r="245" spans="1:20">
      <c r="A245" s="8">
        <v>24.3</v>
      </c>
      <c r="B245" s="2">
        <f>volum/cargoFC1!B245</f>
        <v>18.41620626151013</v>
      </c>
      <c r="C245" s="2">
        <f>volum/cargoFC1!C245</f>
        <v>12.496711391739039</v>
      </c>
      <c r="D245" s="2">
        <f>battery_capacity/cargoFC1!D245</f>
        <v>2.1181531176006319</v>
      </c>
      <c r="E245" s="2">
        <f>battery_capacity/cargoFC1!E245</f>
        <v>3.7569060773480665</v>
      </c>
      <c r="F245" s="2">
        <f>battery_capacity/cargoFC1!F245</f>
        <v>4.5067087608524083</v>
      </c>
      <c r="G245" s="2">
        <f>battery_capacity/cargoFC1!G245</f>
        <v>5.2142857142857144</v>
      </c>
      <c r="H245" s="2">
        <f>battery_capacity/cargoFC1!H245</f>
        <v>3.6898184688239928</v>
      </c>
      <c r="I245" s="2">
        <f>battery_capacity/cargoFC1!I245</f>
        <v>5.7142857142857144</v>
      </c>
      <c r="J245" s="2">
        <f>volum/cargoFC1!J245</f>
        <v>0</v>
      </c>
      <c r="K245">
        <f>volum/cargoFC1!K245</f>
        <v>11.692828703105592</v>
      </c>
      <c r="L245">
        <f>volum/cargoFC1!L245</f>
        <v>20.462450230434786</v>
      </c>
      <c r="M245" s="2">
        <f>battery_capacity/cargoFC1!M245</f>
        <v>4.9986845566955926</v>
      </c>
      <c r="N245" s="2">
        <f>volum/cargoFC1!N245</f>
        <v>0.63619621630671219</v>
      </c>
      <c r="O245" s="2">
        <f>volum/cargoFC1!O245</f>
        <v>29.232071757763979</v>
      </c>
      <c r="P245" s="2">
        <f>volum/cargoFC1!P245</f>
        <v>20.462450230434786</v>
      </c>
      <c r="Q245" s="2">
        <f>volum/cargoFC1!Q245</f>
        <v>112.49999999999994</v>
      </c>
      <c r="R245" s="2">
        <f>volum/cargoFC1!R245</f>
        <v>3.7499999999999982</v>
      </c>
      <c r="S245" s="2">
        <f>volum/cargoFC1!S245</f>
        <v>3.4376916387130434</v>
      </c>
      <c r="T245" s="2">
        <f>volum/cargoFC1!T245</f>
        <v>8.594229096782616</v>
      </c>
    </row>
    <row r="246" spans="1:20">
      <c r="A246" s="8">
        <v>24.4</v>
      </c>
      <c r="B246" s="2">
        <f>volum/cargoFC1!B246</f>
        <v>18.382352941176471</v>
      </c>
      <c r="C246" s="2">
        <f>volum/cargoFC1!C246</f>
        <v>12.473739495798341</v>
      </c>
      <c r="D246" s="2">
        <f>battery_capacity/cargoFC1!D246</f>
        <v>2.1142594537815134</v>
      </c>
      <c r="E246" s="2">
        <f>battery_capacity/cargoFC1!E246</f>
        <v>3.75</v>
      </c>
      <c r="F246" s="2">
        <f>battery_capacity/cargoFC1!F246</f>
        <v>4.4984243697479007</v>
      </c>
      <c r="G246" s="2">
        <f>battery_capacity/cargoFC1!G246</f>
        <v>5.2142857142857144</v>
      </c>
      <c r="H246" s="2">
        <f>battery_capacity/cargoFC1!H246</f>
        <v>3.6830357142857135</v>
      </c>
      <c r="I246" s="2">
        <f>battery_capacity/cargoFC1!I246</f>
        <v>5.7142857142857144</v>
      </c>
      <c r="J246" s="2">
        <f>volum/cargoFC1!J246</f>
        <v>0</v>
      </c>
      <c r="K246">
        <f>volum/cargoFC1!K246</f>
        <v>11.671334518415986</v>
      </c>
      <c r="L246">
        <f>volum/cargoFC1!L246</f>
        <v>20.424835407227977</v>
      </c>
      <c r="M246" s="2">
        <f>battery_capacity/cargoFC1!M246</f>
        <v>4.9894957983193136</v>
      </c>
      <c r="N246" s="2">
        <f>volum/cargoFC1!N246</f>
        <v>0.63502673796791309</v>
      </c>
      <c r="O246" s="2">
        <f>volum/cargoFC1!O246</f>
        <v>29.178336296039966</v>
      </c>
      <c r="P246" s="2">
        <f>volum/cargoFC1!P246</f>
        <v>20.424835407227977</v>
      </c>
      <c r="Q246" s="2">
        <f>volum/cargoFC1!Q246</f>
        <v>112.29357798165134</v>
      </c>
      <c r="R246" s="2">
        <f>volum/cargoFC1!R246</f>
        <v>3.7431192660550447</v>
      </c>
      <c r="S246" s="2">
        <f>volum/cargoFC1!S246</f>
        <v>3.4313723484142993</v>
      </c>
      <c r="T246" s="2">
        <f>volum/cargoFC1!T246</f>
        <v>8.5784308710357564</v>
      </c>
    </row>
    <row r="247" spans="1:20">
      <c r="A247" s="8">
        <v>24.5</v>
      </c>
      <c r="B247" s="2">
        <f>volum/cargoFC1!B247</f>
        <v>18.348623853211009</v>
      </c>
      <c r="C247" s="2">
        <f>volum/cargoFC1!C247</f>
        <v>12.450851900393207</v>
      </c>
      <c r="D247" s="2">
        <f>battery_capacity/cargoFC1!D247</f>
        <v>2.1103800786369598</v>
      </c>
      <c r="E247" s="2">
        <f>battery_capacity/cargoFC1!E247</f>
        <v>3.7431192660550461</v>
      </c>
      <c r="F247" s="2">
        <f>battery_capacity/cargoFC1!F247</f>
        <v>4.4901703800786379</v>
      </c>
      <c r="G247" s="2">
        <f>battery_capacity/cargoFC1!G247</f>
        <v>5.2142857142857144</v>
      </c>
      <c r="H247" s="2">
        <f>battery_capacity/cargoFC1!H247</f>
        <v>3.6762778505897766</v>
      </c>
      <c r="I247" s="2">
        <f>battery_capacity/cargoFC1!I247</f>
        <v>5.7142857142857144</v>
      </c>
      <c r="J247" s="2">
        <f>volum/cargoFC1!J247</f>
        <v>0</v>
      </c>
      <c r="K247">
        <f>volum/cargoFC1!K247</f>
        <v>11.649919211520659</v>
      </c>
      <c r="L247">
        <f>volum/cargoFC1!L247</f>
        <v>20.387358620161155</v>
      </c>
      <c r="M247" s="2">
        <f>battery_capacity/cargoFC1!M247</f>
        <v>4.9803407601572598</v>
      </c>
      <c r="N247" s="2">
        <f>volum/cargoFC1!N247</f>
        <v>0.63386155129274258</v>
      </c>
      <c r="O247" s="2">
        <f>volum/cargoFC1!O247</f>
        <v>29.124798028801649</v>
      </c>
      <c r="P247" s="2">
        <f>volum/cargoFC1!P247</f>
        <v>20.387358620161155</v>
      </c>
      <c r="Q247" s="2">
        <f>volum/cargoFC1!Q247</f>
        <v>112.08791208791204</v>
      </c>
      <c r="R247" s="2">
        <f>volum/cargoFC1!R247</f>
        <v>3.7362637362637345</v>
      </c>
      <c r="S247" s="2">
        <f>volum/cargoFC1!S247</f>
        <v>3.4250762481870733</v>
      </c>
      <c r="T247" s="2">
        <f>volum/cargoFC1!T247</f>
        <v>8.5626906204676914</v>
      </c>
    </row>
    <row r="248" spans="1:20">
      <c r="A248" s="8">
        <v>24.6</v>
      </c>
      <c r="B248" s="2">
        <f>volum/cargoFC1!B248</f>
        <v>18.315018315018314</v>
      </c>
      <c r="C248" s="2">
        <f>volum/cargoFC1!C248</f>
        <v>12.428048142333878</v>
      </c>
      <c r="D248" s="2">
        <f>battery_capacity/cargoFC1!D248</f>
        <v>2.106514913657771</v>
      </c>
      <c r="E248" s="2">
        <f>battery_capacity/cargoFC1!E248</f>
        <v>3.7362637362637363</v>
      </c>
      <c r="F248" s="2">
        <f>battery_capacity/cargoFC1!F248</f>
        <v>4.4819466248037685</v>
      </c>
      <c r="G248" s="2">
        <f>battery_capacity/cargoFC1!G248</f>
        <v>5.2142857142857144</v>
      </c>
      <c r="H248" s="2">
        <f>battery_capacity/cargoFC1!H248</f>
        <v>3.6695447409733122</v>
      </c>
      <c r="I248" s="2">
        <f>battery_capacity/cargoFC1!I248</f>
        <v>5.7142857142857144</v>
      </c>
      <c r="J248" s="2">
        <f>volum/cargoFC1!J248</f>
        <v>0</v>
      </c>
      <c r="K248">
        <f>volum/cargoFC1!K248</f>
        <v>11.628582349024862</v>
      </c>
      <c r="L248">
        <f>volum/cargoFC1!L248</f>
        <v>20.350019110793511</v>
      </c>
      <c r="M248" s="2">
        <f>battery_capacity/cargoFC1!M248</f>
        <v>4.9712192569335292</v>
      </c>
      <c r="N248" s="2">
        <f>volum/cargoFC1!N248</f>
        <v>0.63270063270063126</v>
      </c>
      <c r="O248" s="2">
        <f>volum/cargoFC1!O248</f>
        <v>29.071455872562158</v>
      </c>
      <c r="P248" s="2">
        <f>volum/cargoFC1!P248</f>
        <v>20.350019110793511</v>
      </c>
      <c r="Q248" s="2">
        <f>volum/cargoFC1!Q248</f>
        <v>111.8829981718464</v>
      </c>
      <c r="R248" s="2">
        <f>volum/cargoFC1!R248</f>
        <v>3.7294332723948802</v>
      </c>
      <c r="S248" s="2">
        <f>volum/cargoFC1!S248</f>
        <v>3.4188032106133091</v>
      </c>
      <c r="T248" s="2">
        <f>volum/cargoFC1!T248</f>
        <v>8.5470080265332804</v>
      </c>
    </row>
    <row r="249" spans="1:20">
      <c r="A249" s="8">
        <v>24.7</v>
      </c>
      <c r="B249" s="2">
        <f>volum/cargoFC1!B249</f>
        <v>18.281535648994517</v>
      </c>
      <c r="C249" s="2">
        <f>volum/cargoFC1!C249</f>
        <v>12.405327761817729</v>
      </c>
      <c r="D249" s="2">
        <f>battery_capacity/cargoFC1!D249</f>
        <v>2.1026638809088536</v>
      </c>
      <c r="E249" s="2">
        <f>battery_capacity/cargoFC1!E249</f>
        <v>3.7294332723948811</v>
      </c>
      <c r="F249" s="2">
        <f>battery_capacity/cargoFC1!F249</f>
        <v>4.473752938103944</v>
      </c>
      <c r="G249" s="2">
        <f>battery_capacity/cargoFC1!G249</f>
        <v>5.2142857142857144</v>
      </c>
      <c r="H249" s="2">
        <f>battery_capacity/cargoFC1!H249</f>
        <v>3.6628362496735436</v>
      </c>
      <c r="I249" s="2">
        <f>battery_capacity/cargoFC1!I249</f>
        <v>5.7142857142857144</v>
      </c>
      <c r="J249" s="2">
        <f>volum/cargoFC1!J249</f>
        <v>0</v>
      </c>
      <c r="K249">
        <f>volum/cargoFC1!K249</f>
        <v>11.607323500703085</v>
      </c>
      <c r="L249">
        <f>volum/cargoFC1!L249</f>
        <v>20.312816126230398</v>
      </c>
      <c r="M249" s="2">
        <f>battery_capacity/cargoFC1!M249</f>
        <v>4.9621311047270691</v>
      </c>
      <c r="N249" s="2">
        <f>volum/cargoFC1!N249</f>
        <v>0.63154395878344538</v>
      </c>
      <c r="O249" s="2">
        <f>volum/cargoFC1!O249</f>
        <v>29.018308751757715</v>
      </c>
      <c r="P249" s="2">
        <f>volum/cargoFC1!P249</f>
        <v>20.312816126230398</v>
      </c>
      <c r="Q249" s="2">
        <f>volum/cargoFC1!Q249</f>
        <v>111.67883211678827</v>
      </c>
      <c r="R249" s="2">
        <f>volum/cargoFC1!R249</f>
        <v>3.7226277372262757</v>
      </c>
      <c r="S249" s="2">
        <f>volum/cargoFC1!S249</f>
        <v>3.4125531092067063</v>
      </c>
      <c r="T249" s="2">
        <f>volum/cargoFC1!T249</f>
        <v>8.5313827730167731</v>
      </c>
    </row>
    <row r="250" spans="1:20">
      <c r="A250" s="8">
        <v>24.8</v>
      </c>
      <c r="B250" s="2">
        <f>volum/cargoFC1!B250</f>
        <v>18.248175182481752</v>
      </c>
      <c r="C250" s="2">
        <f>volum/cargoFC1!C250</f>
        <v>12.382690302398354</v>
      </c>
      <c r="D250" s="2">
        <f>battery_capacity/cargoFC1!D250</f>
        <v>2.0988269030239834</v>
      </c>
      <c r="E250" s="2">
        <f>battery_capacity/cargoFC1!E250</f>
        <v>3.7226277372262775</v>
      </c>
      <c r="F250" s="2">
        <f>battery_capacity/cargoFC1!F250</f>
        <v>4.4655891553701776</v>
      </c>
      <c r="G250" s="2">
        <f>battery_capacity/cargoFC1!G250</f>
        <v>5.2142857142857144</v>
      </c>
      <c r="H250" s="2">
        <f>battery_capacity/cargoFC1!H250</f>
        <v>3.6561522419186652</v>
      </c>
      <c r="I250" s="2">
        <f>battery_capacity/cargoFC1!I250</f>
        <v>5.7142857142857144</v>
      </c>
      <c r="J250" s="2">
        <f>volum/cargoFC1!J250</f>
        <v>0</v>
      </c>
      <c r="K250">
        <f>volum/cargoFC1!K250</f>
        <v>11.586142239470142</v>
      </c>
      <c r="L250">
        <f>volum/cargoFC1!L250</f>
        <v>20.27574891907275</v>
      </c>
      <c r="M250" s="2">
        <f>battery_capacity/cargoFC1!M250</f>
        <v>4.9530761209593184</v>
      </c>
      <c r="N250" s="2">
        <f>volum/cargoFC1!N250</f>
        <v>0.63039150630391361</v>
      </c>
      <c r="O250" s="2">
        <f>volum/cargoFC1!O250</f>
        <v>28.965355598675355</v>
      </c>
      <c r="P250" s="2">
        <f>volum/cargoFC1!P250</f>
        <v>20.27574891907275</v>
      </c>
      <c r="Q250" s="2">
        <f>volum/cargoFC1!Q250</f>
        <v>111.47540983606554</v>
      </c>
      <c r="R250" s="2">
        <f>volum/cargoFC1!R250</f>
        <v>3.7158469945355179</v>
      </c>
      <c r="S250" s="2">
        <f>volum/cargoFC1!S250</f>
        <v>3.4063258184042211</v>
      </c>
      <c r="T250" s="2">
        <f>volum/cargoFC1!T250</f>
        <v>8.5158145460105601</v>
      </c>
    </row>
    <row r="251" spans="1:20">
      <c r="A251" s="8">
        <v>24.9</v>
      </c>
      <c r="B251" s="2">
        <f>volum/cargoFC1!B251</f>
        <v>18.214936247723134</v>
      </c>
      <c r="C251" s="2">
        <f>volum/cargoFC1!C251</f>
        <v>12.360135310955005</v>
      </c>
      <c r="D251" s="2">
        <f>battery_capacity/cargoFC1!D251</f>
        <v>2.0950039032006251</v>
      </c>
      <c r="E251" s="2">
        <f>battery_capacity/cargoFC1!E251</f>
        <v>3.7158469945355193</v>
      </c>
      <c r="F251" s="2">
        <f>battery_capacity/cargoFC1!F251</f>
        <v>4.4574551131928191</v>
      </c>
      <c r="G251" s="2">
        <f>battery_capacity/cargoFC1!G251</f>
        <v>5.2142857142857144</v>
      </c>
      <c r="H251" s="2">
        <f>battery_capacity/cargoFC1!H251</f>
        <v>3.6494925839188133</v>
      </c>
      <c r="I251" s="2">
        <f>battery_capacity/cargoFC1!I251</f>
        <v>5.7142857142857144</v>
      </c>
      <c r="J251" s="2">
        <f>volum/cargoFC1!J251</f>
        <v>0</v>
      </c>
      <c r="K251">
        <f>volum/cargoFC1!K251</f>
        <v>11.565038141352595</v>
      </c>
      <c r="L251">
        <f>volum/cargoFC1!L251</f>
        <v>20.238816747367043</v>
      </c>
      <c r="M251" s="2">
        <f>battery_capacity/cargoFC1!M251</f>
        <v>4.9440541243819789</v>
      </c>
      <c r="N251" s="2">
        <f>volum/cargoFC1!N251</f>
        <v>0.6292432521940704</v>
      </c>
      <c r="O251" s="2">
        <f>volum/cargoFC1!O251</f>
        <v>28.912595353381487</v>
      </c>
      <c r="P251" s="2">
        <f>volum/cargoFC1!P251</f>
        <v>20.238816747367043</v>
      </c>
      <c r="Q251" s="2">
        <f>volum/cargoFC1!Q251</f>
        <v>111.27272727272722</v>
      </c>
      <c r="R251" s="2">
        <f>volum/cargoFC1!R251</f>
        <v>3.7090909090909077</v>
      </c>
      <c r="S251" s="2">
        <f>volum/cargoFC1!S251</f>
        <v>3.4001212135576622</v>
      </c>
      <c r="T251" s="2">
        <f>volum/cargoFC1!T251</f>
        <v>8.5003030338941628</v>
      </c>
    </row>
    <row r="252" spans="1:20">
      <c r="A252" s="8">
        <v>25</v>
      </c>
      <c r="B252" s="2">
        <f>volum/cargoFC1!B252</f>
        <v>18.181818181818183</v>
      </c>
      <c r="C252" s="2">
        <f>volum/cargoFC1!C252</f>
        <v>12.33766233766236</v>
      </c>
      <c r="D252" s="2">
        <f>battery_capacity/cargoFC1!D252</f>
        <v>2.0911948051948057</v>
      </c>
      <c r="E252" s="2">
        <f>battery_capacity/cargoFC1!E252</f>
        <v>3.709090909090909</v>
      </c>
      <c r="F252" s="2">
        <f>battery_capacity/cargoFC1!F252</f>
        <v>4.4493506493506505</v>
      </c>
      <c r="G252" s="2">
        <f>battery_capacity/cargoFC1!G252</f>
        <v>5.2142857142857144</v>
      </c>
      <c r="H252" s="2">
        <f>battery_capacity/cargoFC1!H252</f>
        <v>3.6428571428571428</v>
      </c>
      <c r="I252" s="2">
        <f>battery_capacity/cargoFC1!I252</f>
        <v>5.7142857142857144</v>
      </c>
      <c r="J252" s="2">
        <f>volum/cargoFC1!J252</f>
        <v>0</v>
      </c>
      <c r="K252">
        <f>volum/cargoFC1!K252</f>
        <v>11.544010785460449</v>
      </c>
      <c r="L252">
        <f>volum/cargoFC1!L252</f>
        <v>20.202018874555787</v>
      </c>
      <c r="M252" s="2">
        <f>battery_capacity/cargoFC1!M252</f>
        <v>4.9350649350649212</v>
      </c>
      <c r="N252" s="2">
        <f>volum/cargoFC1!N252</f>
        <v>0.62809917355371747</v>
      </c>
      <c r="O252" s="2">
        <f>volum/cargoFC1!O252</f>
        <v>28.860026963651123</v>
      </c>
      <c r="P252" s="2">
        <f>volum/cargoFC1!P252</f>
        <v>20.202018874555787</v>
      </c>
      <c r="Q252" s="2">
        <f>volum/cargoFC1!Q252</f>
        <v>111.07078039927399</v>
      </c>
      <c r="R252" s="2">
        <f>volum/cargoFC1!R252</f>
        <v>3.7023593466424662</v>
      </c>
      <c r="S252" s="2">
        <f>volum/cargoFC1!S252</f>
        <v>3.3939391709253717</v>
      </c>
      <c r="T252" s="2">
        <f>volum/cargoFC1!T252</f>
        <v>8.484847927313437</v>
      </c>
    </row>
    <row r="253" spans="1:20">
      <c r="A253" s="8">
        <v>25.1</v>
      </c>
      <c r="B253" s="2">
        <f>volum/cargoFC1!B253</f>
        <v>18.148820326678766</v>
      </c>
      <c r="C253" s="2">
        <f>volum/cargoFC1!C253</f>
        <v>12.315270935960614</v>
      </c>
      <c r="D253" s="2">
        <f>battery_capacity/cargoFC1!D253</f>
        <v>2.0873995333160495</v>
      </c>
      <c r="E253" s="2">
        <f>battery_capacity/cargoFC1!E253</f>
        <v>3.702359346642468</v>
      </c>
      <c r="F253" s="2">
        <f>battery_capacity/cargoFC1!F253</f>
        <v>4.4412756028001059</v>
      </c>
      <c r="G253" s="2">
        <f>battery_capacity/cargoFC1!G253</f>
        <v>5.2142857142857144</v>
      </c>
      <c r="H253" s="2">
        <f>battery_capacity/cargoFC1!H253</f>
        <v>3.6428571428571428</v>
      </c>
      <c r="I253" s="2">
        <f>battery_capacity/cargoFC1!I253</f>
        <v>5.7142857142857144</v>
      </c>
      <c r="J253" s="2">
        <f>volum/cargoFC1!J253</f>
        <v>0</v>
      </c>
      <c r="K253">
        <f>volum/cargoFC1!K253</f>
        <v>11.523059753959174</v>
      </c>
      <c r="L253">
        <f>volum/cargoFC1!L253</f>
        <v>20.165354569428555</v>
      </c>
      <c r="M253" s="2">
        <f>battery_capacity/cargoFC1!M253</f>
        <v>4.9261083743842224</v>
      </c>
      <c r="N253" s="2">
        <f>volum/cargoFC1!N253</f>
        <v>0.62695924764890132</v>
      </c>
      <c r="O253" s="2">
        <f>volum/cargoFC1!O253</f>
        <v>28.807649384897935</v>
      </c>
      <c r="P253" s="2">
        <f>volum/cargoFC1!P253</f>
        <v>20.165354569428555</v>
      </c>
      <c r="Q253" s="2">
        <f>volum/cargoFC1!Q253</f>
        <v>110.86956521739124</v>
      </c>
      <c r="R253" s="2">
        <f>volum/cargoFC1!R253</f>
        <v>3.6956521739130412</v>
      </c>
      <c r="S253" s="2">
        <f>volum/cargoFC1!S253</f>
        <v>3.3877795676639972</v>
      </c>
      <c r="T253" s="2">
        <f>volum/cargoFC1!T253</f>
        <v>8.4694489191599995</v>
      </c>
    </row>
    <row r="254" spans="1:20">
      <c r="A254" s="8">
        <v>25.2</v>
      </c>
      <c r="B254" s="2">
        <f>volum/cargoFC1!B254</f>
        <v>18.115942028985508</v>
      </c>
      <c r="C254" s="2">
        <f>volum/cargoFC1!C254</f>
        <v>12.292960662525902</v>
      </c>
      <c r="D254" s="2">
        <f>battery_capacity/cargoFC1!D254</f>
        <v>2.0836180124223609</v>
      </c>
      <c r="E254" s="2">
        <f>battery_capacity/cargoFC1!E254</f>
        <v>3.6956521739130435</v>
      </c>
      <c r="F254" s="2">
        <f>battery_capacity/cargoFC1!F254</f>
        <v>4.4332298136645978</v>
      </c>
      <c r="G254" s="2">
        <f>battery_capacity/cargoFC1!G254</f>
        <v>5.2142857142857144</v>
      </c>
      <c r="H254" s="2">
        <f>battery_capacity/cargoFC1!H254</f>
        <v>3.6428571428571428</v>
      </c>
      <c r="I254" s="2">
        <f>battery_capacity/cargoFC1!I254</f>
        <v>5.7142857142857144</v>
      </c>
      <c r="J254" s="2">
        <f>volum/cargoFC1!J254</f>
        <v>0</v>
      </c>
      <c r="K254">
        <f>volum/cargoFC1!K254</f>
        <v>11.502184632042018</v>
      </c>
      <c r="L254">
        <f>volum/cargoFC1!L254</f>
        <v>20.128823106073533</v>
      </c>
      <c r="M254" s="2">
        <f>battery_capacity/cargoFC1!M254</f>
        <v>4.9171842650103379</v>
      </c>
      <c r="N254" s="2">
        <f>volum/cargoFC1!N254</f>
        <v>0.62582345191040689</v>
      </c>
      <c r="O254" s="2">
        <f>volum/cargoFC1!O254</f>
        <v>28.755461580105049</v>
      </c>
      <c r="P254" s="2">
        <f>volum/cargoFC1!P254</f>
        <v>20.128823106073533</v>
      </c>
      <c r="Q254" s="2">
        <f>volum/cargoFC1!Q254</f>
        <v>110.6690777576853</v>
      </c>
      <c r="R254" s="2">
        <f>volum/cargoFC1!R254</f>
        <v>3.68896925858951</v>
      </c>
      <c r="S254" s="2">
        <f>volum/cargoFC1!S254</f>
        <v>3.3816422818203535</v>
      </c>
      <c r="T254" s="2">
        <f>volum/cargoFC1!T254</f>
        <v>8.4541057045508907</v>
      </c>
    </row>
    <row r="255" spans="1:20">
      <c r="A255" s="8">
        <v>25.3</v>
      </c>
      <c r="B255" s="2">
        <f>volum/cargoFC1!B255</f>
        <v>18.083182640144663</v>
      </c>
      <c r="C255" s="2">
        <f>volum/cargoFC1!C255</f>
        <v>12.270731077241045</v>
      </c>
      <c r="D255" s="2">
        <f>battery_capacity/cargoFC1!D255</f>
        <v>2.0798501679152679</v>
      </c>
      <c r="E255" s="2">
        <f>battery_capacity/cargoFC1!E255</f>
        <v>3.6889692585895117</v>
      </c>
      <c r="F255" s="2">
        <f>battery_capacity/cargoFC1!F255</f>
        <v>4.4252131232239744</v>
      </c>
      <c r="G255" s="2">
        <f>battery_capacity/cargoFC1!G255</f>
        <v>5.2142857142857144</v>
      </c>
      <c r="H255" s="2">
        <f>battery_capacity/cargoFC1!H255</f>
        <v>3.6428571428571428</v>
      </c>
      <c r="I255" s="2">
        <f>battery_capacity/cargoFC1!I255</f>
        <v>5.7142857142857144</v>
      </c>
      <c r="J255" s="2">
        <f>volum/cargoFC1!J255</f>
        <v>0</v>
      </c>
      <c r="K255">
        <f>volum/cargoFC1!K255</f>
        <v>11.481385007902656</v>
      </c>
      <c r="L255">
        <f>volum/cargoFC1!L255</f>
        <v>20.09242376382965</v>
      </c>
      <c r="M255" s="2">
        <f>battery_capacity/cargoFC1!M255</f>
        <v>4.9082924308963953</v>
      </c>
      <c r="N255" s="2">
        <f>volum/cargoFC1!N255</f>
        <v>0.62469176393226866</v>
      </c>
      <c r="O255" s="2">
        <f>volum/cargoFC1!O255</f>
        <v>28.703462519756641</v>
      </c>
      <c r="P255" s="2">
        <f>volum/cargoFC1!P255</f>
        <v>20.09242376382965</v>
      </c>
      <c r="Q255" s="2">
        <f>volum/cargoFC1!Q255</f>
        <v>110.46931407942232</v>
      </c>
      <c r="R255" s="2">
        <f>volum/cargoFC1!R255</f>
        <v>3.6823104693140771</v>
      </c>
      <c r="S255" s="2">
        <f>volum/cargoFC1!S255</f>
        <v>3.3755271923233816</v>
      </c>
      <c r="T255" s="2">
        <f>volum/cargoFC1!T255</f>
        <v>8.4388179808084622</v>
      </c>
    </row>
    <row r="256" spans="1:20">
      <c r="A256" s="8">
        <v>25.4</v>
      </c>
      <c r="B256" s="2">
        <f>volum/cargoFC1!B256</f>
        <v>18.050541516245488</v>
      </c>
      <c r="C256" s="2">
        <f>volum/cargoFC1!C256</f>
        <v>12.248581743166602</v>
      </c>
      <c r="D256" s="2">
        <f>battery_capacity/cargoFC1!D256</f>
        <v>2.0760959257349154</v>
      </c>
      <c r="E256" s="2">
        <f>battery_capacity/cargoFC1!E256</f>
        <v>3.6823104693140793</v>
      </c>
      <c r="F256" s="2">
        <f>battery_capacity/cargoFC1!F256</f>
        <v>4.4172253739040759</v>
      </c>
      <c r="G256" s="2">
        <f>battery_capacity/cargoFC1!G256</f>
        <v>5.2142857142857144</v>
      </c>
      <c r="H256" s="2">
        <f>battery_capacity/cargoFC1!H256</f>
        <v>3.6428571428571428</v>
      </c>
      <c r="I256" s="2">
        <f>battery_capacity/cargoFC1!I256</f>
        <v>5.7142857142857144</v>
      </c>
      <c r="J256" s="2">
        <f>volum/cargoFC1!J256</f>
        <v>0</v>
      </c>
      <c r="K256">
        <f>volum/cargoFC1!K256</f>
        <v>11.46066047270809</v>
      </c>
      <c r="L256">
        <f>volum/cargoFC1!L256</f>
        <v>20.056155827239159</v>
      </c>
      <c r="M256" s="2">
        <f>battery_capacity/cargoFC1!M256</f>
        <v>4.8994326972666178</v>
      </c>
      <c r="N256" s="2">
        <f>volum/cargoFC1!N256</f>
        <v>0.62356416147029703</v>
      </c>
      <c r="O256" s="2">
        <f>volum/cargoFC1!O256</f>
        <v>28.651651181770227</v>
      </c>
      <c r="P256" s="2">
        <f>volum/cargoFC1!P256</f>
        <v>20.056155827239159</v>
      </c>
      <c r="Q256" s="2">
        <f>volum/cargoFC1!Q256</f>
        <v>110.27027027027019</v>
      </c>
      <c r="R256" s="2">
        <f>volum/cargoFC1!R256</f>
        <v>3.6756756756756732</v>
      </c>
      <c r="S256" s="2">
        <f>volum/cargoFC1!S256</f>
        <v>3.3694341789761793</v>
      </c>
      <c r="T256" s="2">
        <f>volum/cargoFC1!T256</f>
        <v>8.4235854474404555</v>
      </c>
    </row>
    <row r="257" spans="1:20">
      <c r="A257" s="8">
        <v>25.5</v>
      </c>
      <c r="B257" s="2">
        <f>volum/cargoFC1!B257</f>
        <v>18.018018018018019</v>
      </c>
      <c r="C257" s="2">
        <f>volum/cargoFC1!C257</f>
        <v>12.226512226512249</v>
      </c>
      <c r="D257" s="2">
        <f>battery_capacity/cargoFC1!D257</f>
        <v>2.0723552123552129</v>
      </c>
      <c r="E257" s="2">
        <f>battery_capacity/cargoFC1!E257</f>
        <v>3.6756756756756759</v>
      </c>
      <c r="F257" s="2">
        <f>battery_capacity/cargoFC1!F257</f>
        <v>4.4092664092664107</v>
      </c>
      <c r="G257" s="2">
        <f>battery_capacity/cargoFC1!G257</f>
        <v>5.2142857142857144</v>
      </c>
      <c r="H257" s="2">
        <f>battery_capacity/cargoFC1!H257</f>
        <v>3.6428571428571428</v>
      </c>
      <c r="I257" s="2">
        <f>battery_capacity/cargoFC1!I257</f>
        <v>5.7142857142857144</v>
      </c>
      <c r="J257" s="2">
        <f>volum/cargoFC1!J257</f>
        <v>0</v>
      </c>
      <c r="K257">
        <f>volum/cargoFC1!K257</f>
        <v>11.440010620571865</v>
      </c>
      <c r="L257">
        <f>volum/cargoFC1!L257</f>
        <v>20.020018586000763</v>
      </c>
      <c r="M257" s="2">
        <f>battery_capacity/cargoFC1!M257</f>
        <v>4.8906048906048767</v>
      </c>
      <c r="N257" s="2">
        <f>volum/cargoFC1!N257</f>
        <v>0.62244062244062071</v>
      </c>
      <c r="O257" s="2">
        <f>volum/cargoFC1!O257</f>
        <v>28.600026551429661</v>
      </c>
      <c r="P257" s="2">
        <f>volum/cargoFC1!P257</f>
        <v>20.020018586000763</v>
      </c>
      <c r="Q257" s="2">
        <f>volum/cargoFC1!Q257</f>
        <v>110.07194244604308</v>
      </c>
      <c r="R257" s="2">
        <f>volum/cargoFC1!R257</f>
        <v>3.669064748201436</v>
      </c>
      <c r="S257" s="2">
        <f>volum/cargoFC1!S257</f>
        <v>3.3633631224481286</v>
      </c>
      <c r="T257" s="2">
        <f>volum/cargoFC1!T257</f>
        <v>8.4084078061203282</v>
      </c>
    </row>
    <row r="258" spans="1:20">
      <c r="A258" s="8">
        <v>25.6</v>
      </c>
      <c r="B258" s="2">
        <f>volum/cargoFC1!B258</f>
        <v>17.985611510791365</v>
      </c>
      <c r="C258" s="2">
        <f>volum/cargoFC1!C258</f>
        <v>12.20452209660845</v>
      </c>
      <c r="D258" s="2">
        <f>battery_capacity/cargoFC1!D258</f>
        <v>2.0686279547790343</v>
      </c>
      <c r="E258" s="2">
        <f>battery_capacity/cargoFC1!E258</f>
        <v>3.6690647482014387</v>
      </c>
      <c r="F258" s="2">
        <f>battery_capacity/cargoFC1!F258</f>
        <v>4.4013360739979452</v>
      </c>
      <c r="G258" s="2">
        <f>battery_capacity/cargoFC1!G258</f>
        <v>5.2142857142857144</v>
      </c>
      <c r="H258" s="2">
        <f>battery_capacity/cargoFC1!H258</f>
        <v>3.6428571428571428</v>
      </c>
      <c r="I258" s="2">
        <f>battery_capacity/cargoFC1!I258</f>
        <v>5.7142857142857144</v>
      </c>
      <c r="J258" s="2">
        <f>volum/cargoFC1!J258</f>
        <v>0</v>
      </c>
      <c r="K258">
        <f>volum/cargoFC1!K258</f>
        <v>11.419435048527578</v>
      </c>
      <c r="L258">
        <f>volum/cargoFC1!L258</f>
        <v>19.984011334923263</v>
      </c>
      <c r="M258" s="2">
        <f>battery_capacity/cargoFC1!M258</f>
        <v>4.8818088386433569</v>
      </c>
      <c r="N258" s="2">
        <f>volum/cargoFC1!N258</f>
        <v>0.62132112491824554</v>
      </c>
      <c r="O258" s="2">
        <f>volum/cargoFC1!O258</f>
        <v>28.548587621318944</v>
      </c>
      <c r="P258" s="2">
        <f>volum/cargoFC1!P258</f>
        <v>19.984011334923263</v>
      </c>
      <c r="Q258" s="2">
        <f>volum/cargoFC1!Q258</f>
        <v>109.87432675044873</v>
      </c>
      <c r="R258" s="2">
        <f>volum/cargoFC1!R258</f>
        <v>3.6624775583482911</v>
      </c>
      <c r="S258" s="2">
        <f>volum/cargoFC1!S258</f>
        <v>3.3573139042671087</v>
      </c>
      <c r="T258" s="2">
        <f>volum/cargoFC1!T258</f>
        <v>8.393284760667779</v>
      </c>
    </row>
    <row r="259" spans="1:20">
      <c r="A259" s="8">
        <v>25.7</v>
      </c>
      <c r="B259" s="2">
        <f>volum/cargoFC1!B259</f>
        <v>17.953321364452425</v>
      </c>
      <c r="C259" s="2">
        <f>volum/cargoFC1!C259</f>
        <v>12.182610925878452</v>
      </c>
      <c r="D259" s="2">
        <f>battery_capacity/cargoFC1!D259</f>
        <v>2.0649140805334705</v>
      </c>
      <c r="E259" s="2">
        <f>battery_capacity/cargoFC1!E259</f>
        <v>3.6624775583482942</v>
      </c>
      <c r="F259" s="2">
        <f>battery_capacity/cargoFC1!F259</f>
        <v>4.393434213901001</v>
      </c>
      <c r="G259" s="2">
        <f>battery_capacity/cargoFC1!G259</f>
        <v>5.2142857142857144</v>
      </c>
      <c r="H259" s="2">
        <f>battery_capacity/cargoFC1!H259</f>
        <v>3.6428571428571428</v>
      </c>
      <c r="I259" s="2">
        <f>battery_capacity/cargoFC1!I259</f>
        <v>5.7142857142857144</v>
      </c>
      <c r="J259" s="2">
        <f>volum/cargoFC1!J259</f>
        <v>0</v>
      </c>
      <c r="K259">
        <f>volum/cargoFC1!K259</f>
        <v>11.398933356502662</v>
      </c>
      <c r="L259">
        <f>volum/cargoFC1!L259</f>
        <v>19.948133373879656</v>
      </c>
      <c r="M259" s="2">
        <f>battery_capacity/cargoFC1!M259</f>
        <v>4.8730443703513577</v>
      </c>
      <c r="N259" s="2">
        <f>volum/cargoFC1!N259</f>
        <v>0.62020564713562754</v>
      </c>
      <c r="O259" s="2">
        <f>volum/cargoFC1!O259</f>
        <v>28.497333391256653</v>
      </c>
      <c r="P259" s="2">
        <f>volum/cargoFC1!P259</f>
        <v>19.948133373879656</v>
      </c>
      <c r="Q259" s="2">
        <f>volum/cargoFC1!Q259</f>
        <v>109.67741935483861</v>
      </c>
      <c r="R259" s="2">
        <f>volum/cargoFC1!R259</f>
        <v>3.65591397849462</v>
      </c>
      <c r="S259" s="2">
        <f>volum/cargoFC1!S259</f>
        <v>3.3512864068117829</v>
      </c>
      <c r="T259" s="2">
        <f>volum/cargoFC1!T259</f>
        <v>8.3782160170294642</v>
      </c>
    </row>
    <row r="260" spans="1:20">
      <c r="A260" s="8">
        <v>25.8</v>
      </c>
      <c r="B260" s="2">
        <f>volum/cargoFC1!B260</f>
        <v>17.921146953405017</v>
      </c>
      <c r="C260" s="2">
        <f>volum/cargoFC1!C260</f>
        <v>12.160778289810569</v>
      </c>
      <c r="D260" s="2">
        <f>battery_capacity/cargoFC1!D260</f>
        <v>2.0612135176651312</v>
      </c>
      <c r="E260" s="2">
        <f>battery_capacity/cargoFC1!E260</f>
        <v>3.6559139784946235</v>
      </c>
      <c r="F260" s="2">
        <f>battery_capacity/cargoFC1!F260</f>
        <v>4.3855606758832577</v>
      </c>
      <c r="G260" s="2">
        <f>battery_capacity/cargoFC1!G260</f>
        <v>5.2142857142857144</v>
      </c>
      <c r="H260" s="2">
        <f>battery_capacity/cargoFC1!H260</f>
        <v>3.6428571428571428</v>
      </c>
      <c r="I260" s="2">
        <f>battery_capacity/cargoFC1!I260</f>
        <v>5.7142857142857144</v>
      </c>
      <c r="J260" s="2">
        <f>volum/cargoFC1!J260</f>
        <v>0</v>
      </c>
      <c r="K260">
        <f>volum/cargoFC1!K260</f>
        <v>11.378505147292447</v>
      </c>
      <c r="L260">
        <f>volum/cargoFC1!L260</f>
        <v>19.912384007761784</v>
      </c>
      <c r="M260" s="2">
        <f>battery_capacity/cargoFC1!M260</f>
        <v>4.8643113159242048</v>
      </c>
      <c r="N260" s="2">
        <f>volum/cargoFC1!N260</f>
        <v>0.61909416748126256</v>
      </c>
      <c r="O260" s="2">
        <f>volum/cargoFC1!O260</f>
        <v>28.44626286823112</v>
      </c>
      <c r="P260" s="2">
        <f>volum/cargoFC1!P260</f>
        <v>19.912384007761784</v>
      </c>
      <c r="Q260" s="2">
        <f>volum/cargoFC1!Q260</f>
        <v>109.48121645796053</v>
      </c>
      <c r="R260" s="2">
        <f>volum/cargoFC1!R260</f>
        <v>3.6493738819320174</v>
      </c>
      <c r="S260" s="2">
        <f>volum/cargoFC1!S260</f>
        <v>3.34528051330398</v>
      </c>
      <c r="T260" s="2">
        <f>volum/cargoFC1!T260</f>
        <v>8.3632012832599578</v>
      </c>
    </row>
    <row r="261" spans="1:20">
      <c r="A261" s="8">
        <v>25.9</v>
      </c>
      <c r="B261" s="2">
        <f>volum/cargoFC1!B261</f>
        <v>17.889087656529515</v>
      </c>
      <c r="C261" s="2">
        <f>volum/cargoFC1!C261</f>
        <v>12.139023766930766</v>
      </c>
      <c r="D261" s="2">
        <f>battery_capacity/cargoFC1!D261</f>
        <v>2.0575261947354977</v>
      </c>
      <c r="E261" s="2">
        <f>battery_capacity/cargoFC1!E261</f>
        <v>3.6493738819320214</v>
      </c>
      <c r="F261" s="2">
        <f>battery_capacity/cargoFC1!F261</f>
        <v>4.3777153079478675</v>
      </c>
      <c r="G261" s="2">
        <f>battery_capacity/cargoFC1!G261</f>
        <v>5.2142857142857144</v>
      </c>
      <c r="H261" s="2">
        <f>battery_capacity/cargoFC1!H261</f>
        <v>3.6428571428571428</v>
      </c>
      <c r="I261" s="2">
        <f>battery_capacity/cargoFC1!I261</f>
        <v>5.7142857142857144</v>
      </c>
      <c r="J261" s="2">
        <f>volum/cargoFC1!J261</f>
        <v>0</v>
      </c>
      <c r="K261">
        <f>volum/cargoFC1!K261</f>
        <v>11.358150026534537</v>
      </c>
      <c r="L261">
        <f>volum/cargoFC1!L261</f>
        <v>19.87676254643544</v>
      </c>
      <c r="M261" s="2">
        <f>battery_capacity/cargoFC1!M261</f>
        <v>4.8556095067722831</v>
      </c>
      <c r="N261" s="2">
        <f>volum/cargoFC1!N261</f>
        <v>0.61798666449829065</v>
      </c>
      <c r="O261" s="2">
        <f>volum/cargoFC1!O261</f>
        <v>28.395375066336342</v>
      </c>
      <c r="P261" s="2">
        <f>volum/cargoFC1!P261</f>
        <v>19.87676254643544</v>
      </c>
      <c r="Q261" s="2">
        <f>volum/cargoFC1!Q261</f>
        <v>109.28571428571418</v>
      </c>
      <c r="R261" s="2">
        <f>volum/cargoFC1!R261</f>
        <v>3.6428571428571392</v>
      </c>
      <c r="S261" s="2">
        <f>volum/cargoFC1!S261</f>
        <v>3.3392961078011543</v>
      </c>
      <c r="T261" s="2">
        <f>volum/cargoFC1!T261</f>
        <v>8.3482402695028934</v>
      </c>
    </row>
    <row r="262" spans="1:20">
      <c r="A262" s="8">
        <v>26</v>
      </c>
      <c r="B262" s="2">
        <f>volum/cargoFC1!B262</f>
        <v>17.857142857142854</v>
      </c>
      <c r="C262" s="2">
        <f>volum/cargoFC1!C262</f>
        <v>12.117346938775531</v>
      </c>
      <c r="D262" s="2">
        <f>battery_capacity/cargoFC1!D262</f>
        <v>2.0538520408163272</v>
      </c>
      <c r="E262" s="2">
        <f>battery_capacity/cargoFC1!E262</f>
        <v>3.6428571428571428</v>
      </c>
      <c r="F262" s="2">
        <f>battery_capacity/cargoFC1!F262</f>
        <v>4.3698979591836746</v>
      </c>
      <c r="G262" s="2">
        <f>battery_capacity/cargoFC1!G262</f>
        <v>5.2142857142857144</v>
      </c>
      <c r="H262" s="2">
        <f>battery_capacity/cargoFC1!H262</f>
        <v>3.6428571428571428</v>
      </c>
      <c r="I262" s="2">
        <f>battery_capacity/cargoFC1!I262</f>
        <v>5.7142857142857144</v>
      </c>
      <c r="J262" s="2">
        <f>volum/cargoFC1!J262</f>
        <v>0</v>
      </c>
      <c r="K262">
        <f>volum/cargoFC1!K262</f>
        <v>11.33786760268339</v>
      </c>
      <c r="L262">
        <f>volum/cargoFC1!L262</f>
        <v>19.841268304695934</v>
      </c>
      <c r="M262" s="2">
        <f>battery_capacity/cargoFC1!M262</f>
        <v>4.84693877551019</v>
      </c>
      <c r="N262" s="2">
        <f>volum/cargoFC1!N262</f>
        <v>0.61688311688311515</v>
      </c>
      <c r="O262" s="2">
        <f>volum/cargoFC1!O262</f>
        <v>28.344669006708479</v>
      </c>
      <c r="P262" s="2">
        <f>volum/cargoFC1!P262</f>
        <v>19.841268304695934</v>
      </c>
      <c r="Q262" s="2">
        <f>volum/cargoFC1!Q262</f>
        <v>109.09090909090898</v>
      </c>
      <c r="R262" s="2">
        <f>volum/cargoFC1!R262</f>
        <v>3.6363636363636322</v>
      </c>
      <c r="S262" s="2">
        <f>volum/cargoFC1!S262</f>
        <v>3.3333330751889174</v>
      </c>
      <c r="T262" s="2">
        <f>volum/cargoFC1!T262</f>
        <v>8.3333326879723018</v>
      </c>
    </row>
    <row r="263" spans="1:20">
      <c r="A263" s="8">
        <v>26.1</v>
      </c>
      <c r="B263" s="2">
        <f>volum/cargoFC1!B263</f>
        <v>17.825311942959001</v>
      </c>
      <c r="C263" s="2">
        <f>volum/cargoFC1!C263</f>
        <v>12.095747389865059</v>
      </c>
      <c r="D263" s="2">
        <f>battery_capacity/cargoFC1!D263</f>
        <v>2.0501909854851035</v>
      </c>
      <c r="E263" s="2">
        <f>battery_capacity/cargoFC1!E263</f>
        <v>3.6428571428571428</v>
      </c>
      <c r="F263" s="2">
        <f>battery_capacity/cargoFC1!F263</f>
        <v>4.3621084797555394</v>
      </c>
      <c r="G263" s="2">
        <f>battery_capacity/cargoFC1!G263</f>
        <v>5.2142857142857144</v>
      </c>
      <c r="H263" s="2">
        <f>battery_capacity/cargoFC1!H263</f>
        <v>3.6428571428571428</v>
      </c>
      <c r="I263" s="2">
        <f>battery_capacity/cargoFC1!I263</f>
        <v>5.7142857142857144</v>
      </c>
      <c r="J263" s="2">
        <f>volum/cargoFC1!J263</f>
        <v>0</v>
      </c>
      <c r="K263">
        <f>volum/cargoFC1!K263</f>
        <v>11.317657486985242</v>
      </c>
      <c r="L263">
        <f>volum/cargoFC1!L263</f>
        <v>19.805900602224174</v>
      </c>
      <c r="M263" s="2">
        <f>battery_capacity/cargoFC1!M263</f>
        <v>4.8382989559460006</v>
      </c>
      <c r="N263" s="2">
        <f>volum/cargoFC1!N263</f>
        <v>0.61578350348403643</v>
      </c>
      <c r="O263" s="2">
        <f>volum/cargoFC1!O263</f>
        <v>28.294143717463104</v>
      </c>
      <c r="P263" s="2">
        <f>volum/cargoFC1!P263</f>
        <v>19.805900602224174</v>
      </c>
      <c r="Q263" s="2">
        <f>volum/cargoFC1!Q263</f>
        <v>108.89679715302478</v>
      </c>
      <c r="R263" s="2">
        <f>volum/cargoFC1!R263</f>
        <v>3.6298932384341596</v>
      </c>
      <c r="S263" s="2">
        <f>volum/cargoFC1!S263</f>
        <v>3.327391301173662</v>
      </c>
      <c r="T263" s="2">
        <f>volum/cargoFC1!T263</f>
        <v>8.3184782529341632</v>
      </c>
    </row>
    <row r="264" spans="1:20">
      <c r="A264" s="8">
        <v>26.2</v>
      </c>
      <c r="B264" s="2">
        <f>volum/cargoFC1!B264</f>
        <v>17.793594306049819</v>
      </c>
      <c r="C264" s="2">
        <f>volum/cargoFC1!C264</f>
        <v>12.074224707676686</v>
      </c>
      <c r="D264" s="2">
        <f>battery_capacity/cargoFC1!D264</f>
        <v>2.046542958820539</v>
      </c>
      <c r="E264" s="2">
        <f>battery_capacity/cargoFC1!E264</f>
        <v>3.6428571428571428</v>
      </c>
      <c r="F264" s="2">
        <f>battery_capacity/cargoFC1!F264</f>
        <v>4.3543467208947639</v>
      </c>
      <c r="G264" s="2">
        <f>battery_capacity/cargoFC1!G264</f>
        <v>5.2142857142857144</v>
      </c>
      <c r="H264" s="2">
        <f>battery_capacity/cargoFC1!H264</f>
        <v>3.6428571428571428</v>
      </c>
      <c r="I264" s="2">
        <f>battery_capacity/cargoFC1!I264</f>
        <v>5.7142857142857144</v>
      </c>
      <c r="J264" s="2">
        <f>volum/cargoFC1!J264</f>
        <v>0</v>
      </c>
      <c r="K264">
        <f>volum/cargoFC1!K264</f>
        <v>11.297519293453272</v>
      </c>
      <c r="L264">
        <f>volum/cargoFC1!L264</f>
        <v>19.770658763543224</v>
      </c>
      <c r="M264" s="2">
        <f>battery_capacity/cargoFC1!M264</f>
        <v>4.8296898830706514</v>
      </c>
      <c r="N264" s="2">
        <f>volum/cargoFC1!N264</f>
        <v>0.61468780329990114</v>
      </c>
      <c r="O264" s="2">
        <f>volum/cargoFC1!O264</f>
        <v>28.243798233633179</v>
      </c>
      <c r="P264" s="2">
        <f>volum/cargoFC1!P264</f>
        <v>19.770658763543224</v>
      </c>
      <c r="Q264" s="2">
        <f>volum/cargoFC1!Q264</f>
        <v>108.70337477797501</v>
      </c>
      <c r="R264" s="2">
        <f>volum/cargoFC1!R264</f>
        <v>3.6234458259325004</v>
      </c>
      <c r="S264" s="2">
        <f>volum/cargoFC1!S264</f>
        <v>3.3214706722752632</v>
      </c>
      <c r="T264" s="2">
        <f>volum/cargoFC1!T264</f>
        <v>8.3036766806881648</v>
      </c>
    </row>
    <row r="265" spans="1:20">
      <c r="A265" s="8">
        <v>26.3</v>
      </c>
      <c r="B265" s="2">
        <f>volum/cargoFC1!B265</f>
        <v>17.761989342806395</v>
      </c>
      <c r="C265" s="2">
        <f>volum/cargoFC1!C265</f>
        <v>12.052778482618649</v>
      </c>
      <c r="D265" s="2">
        <f>battery_capacity/cargoFC1!D265</f>
        <v>2.0429078913981229</v>
      </c>
      <c r="E265" s="2">
        <f>battery_capacity/cargoFC1!E265</f>
        <v>3.6428571428571428</v>
      </c>
      <c r="F265" s="2">
        <f>battery_capacity/cargoFC1!F265</f>
        <v>4.3466125348896236</v>
      </c>
      <c r="G265" s="2">
        <f>battery_capacity/cargoFC1!G265</f>
        <v>5.2142857142857144</v>
      </c>
      <c r="H265" s="2">
        <f>battery_capacity/cargoFC1!H265</f>
        <v>3.6428571428571428</v>
      </c>
      <c r="I265" s="2">
        <f>battery_capacity/cargoFC1!I265</f>
        <v>5.7142857142857144</v>
      </c>
      <c r="J265" s="2">
        <f>volum/cargoFC1!J265</f>
        <v>0</v>
      </c>
      <c r="K265">
        <f>volum/cargoFC1!K265</f>
        <v>11.277452638843</v>
      </c>
      <c r="L265">
        <f>volum/cargoFC1!L265</f>
        <v>19.73554211797525</v>
      </c>
      <c r="M265" s="2">
        <f>battery_capacity/cargoFC1!M265</f>
        <v>4.8211113930474365</v>
      </c>
      <c r="N265" s="2">
        <f>volum/cargoFC1!N265</f>
        <v>0.61359599547876476</v>
      </c>
      <c r="O265" s="2">
        <f>volum/cargoFC1!O265</f>
        <v>28.193631597107498</v>
      </c>
      <c r="P265" s="2">
        <f>volum/cargoFC1!P265</f>
        <v>19.73554211797525</v>
      </c>
      <c r="Q265" s="2">
        <f>volum/cargoFC1!Q265</f>
        <v>108.51063829787223</v>
      </c>
      <c r="R265" s="2">
        <f>volum/cargoFC1!R265</f>
        <v>3.6170212765957412</v>
      </c>
      <c r="S265" s="2">
        <f>volum/cargoFC1!S265</f>
        <v>3.3155710758198436</v>
      </c>
      <c r="T265" s="2">
        <f>volum/cargoFC1!T265</f>
        <v>8.2889276895496167</v>
      </c>
    </row>
    <row r="266" spans="1:20">
      <c r="A266" s="8">
        <v>26.4</v>
      </c>
      <c r="B266" s="2">
        <f>volum/cargoFC1!B266</f>
        <v>17.730496453900709</v>
      </c>
      <c r="C266" s="2">
        <f>volum/cargoFC1!C266</f>
        <v>12.031408308004076</v>
      </c>
      <c r="D266" s="2">
        <f>battery_capacity/cargoFC1!D266</f>
        <v>2.039285714285715</v>
      </c>
      <c r="E266" s="2">
        <f>battery_capacity/cargoFC1!E266</f>
        <v>3.6428571428571428</v>
      </c>
      <c r="F266" s="2">
        <f>battery_capacity/cargoFC1!F266</f>
        <v>4.3389057750759887</v>
      </c>
      <c r="G266" s="2">
        <f>battery_capacity/cargoFC1!G266</f>
        <v>5.2142857142857144</v>
      </c>
      <c r="H266" s="2">
        <f>battery_capacity/cargoFC1!H266</f>
        <v>3.6428571428571428</v>
      </c>
      <c r="I266" s="2">
        <f>battery_capacity/cargoFC1!I266</f>
        <v>5.7142857142857144</v>
      </c>
      <c r="J266" s="2">
        <f>volum/cargoFC1!J266</f>
        <v>0</v>
      </c>
      <c r="K266">
        <f>volum/cargoFC1!K266</f>
        <v>11.257457142628011</v>
      </c>
      <c r="L266">
        <f>volum/cargoFC1!L266</f>
        <v>19.700549999599019</v>
      </c>
      <c r="M266" s="2">
        <f>battery_capacity/cargoFC1!M266</f>
        <v>4.8125633232016076</v>
      </c>
      <c r="N266" s="2">
        <f>volum/cargoFC1!N266</f>
        <v>0.61250805931656827</v>
      </c>
      <c r="O266" s="2">
        <f>volum/cargoFC1!O266</f>
        <v>28.143642856570025</v>
      </c>
      <c r="P266" s="2">
        <f>volum/cargoFC1!P266</f>
        <v>19.700549999599019</v>
      </c>
      <c r="Q266" s="2">
        <f>volum/cargoFC1!Q266</f>
        <v>108.31858407079638</v>
      </c>
      <c r="R266" s="2">
        <f>volum/cargoFC1!R266</f>
        <v>3.6106194690265458</v>
      </c>
      <c r="S266" s="2">
        <f>volum/cargoFC1!S266</f>
        <v>3.3096923999326369</v>
      </c>
      <c r="T266" s="2">
        <f>volum/cargoFC1!T266</f>
        <v>8.2742309998315982</v>
      </c>
    </row>
    <row r="267" spans="1:20">
      <c r="A267" s="8">
        <v>26.5</v>
      </c>
      <c r="B267" s="2">
        <f>volum/cargoFC1!B267</f>
        <v>17.69911504424779</v>
      </c>
      <c r="C267" s="2">
        <f>volum/cargoFC1!C267</f>
        <v>12.010113780025309</v>
      </c>
      <c r="D267" s="2">
        <f>battery_capacity/cargoFC1!D267</f>
        <v>2.0356763590391913</v>
      </c>
      <c r="E267" s="2">
        <f>battery_capacity/cargoFC1!E267</f>
        <v>3.6428571428571428</v>
      </c>
      <c r="F267" s="2">
        <f>battery_capacity/cargoFC1!F267</f>
        <v>4.331226295828067</v>
      </c>
      <c r="G267" s="2">
        <f>battery_capacity/cargoFC1!G267</f>
        <v>5.2142857142857144</v>
      </c>
      <c r="H267" s="2">
        <f>battery_capacity/cargoFC1!H267</f>
        <v>3.6428571428571428</v>
      </c>
      <c r="I267" s="2">
        <f>battery_capacity/cargoFC1!I267</f>
        <v>5.7142857142857144</v>
      </c>
      <c r="J267" s="2">
        <f>volum/cargoFC1!J267</f>
        <v>0</v>
      </c>
      <c r="K267">
        <f>volum/cargoFC1!K267</f>
        <v>11.237532426975866</v>
      </c>
      <c r="L267">
        <f>volum/cargoFC1!L267</f>
        <v>19.665681747207767</v>
      </c>
      <c r="M267" s="2">
        <f>battery_capacity/cargoFC1!M267</f>
        <v>4.8040455120101004</v>
      </c>
      <c r="N267" s="2">
        <f>volum/cargoFC1!N267</f>
        <v>0.61142397425583106</v>
      </c>
      <c r="O267" s="2">
        <f>volum/cargoFC1!O267</f>
        <v>28.093831067439666</v>
      </c>
      <c r="P267" s="2">
        <f>volum/cargoFC1!P267</f>
        <v>19.665681747207767</v>
      </c>
      <c r="Q267" s="2">
        <f>volum/cargoFC1!Q267</f>
        <v>108.12720848056529</v>
      </c>
      <c r="R267" s="2">
        <f>volum/cargoFC1!R267</f>
        <v>3.60424028268551</v>
      </c>
      <c r="S267" s="2">
        <f>volum/cargoFC1!S267</f>
        <v>3.3038345335309072</v>
      </c>
      <c r="T267" s="2">
        <f>volum/cargoFC1!T267</f>
        <v>8.2595863338272757</v>
      </c>
    </row>
    <row r="268" spans="1:20">
      <c r="A268" s="8">
        <v>26.6</v>
      </c>
      <c r="B268" s="2">
        <f>volum/cargoFC1!B268</f>
        <v>17.667844522968199</v>
      </c>
      <c r="C268" s="2">
        <f>volum/cargoFC1!C268</f>
        <v>11.988894497728444</v>
      </c>
      <c r="D268" s="2">
        <f>battery_capacity/cargoFC1!D268</f>
        <v>2.0320797576981326</v>
      </c>
      <c r="E268" s="2">
        <f>battery_capacity/cargoFC1!E268</f>
        <v>3.6428571428571428</v>
      </c>
      <c r="F268" s="2">
        <f>battery_capacity/cargoFC1!F268</f>
        <v>4.3235739525492187</v>
      </c>
      <c r="G268" s="2">
        <f>battery_capacity/cargoFC1!G268</f>
        <v>5.2142857142857144</v>
      </c>
      <c r="H268" s="2">
        <f>battery_capacity/cargoFC1!H268</f>
        <v>3.6428571428571428</v>
      </c>
      <c r="I268" s="2">
        <f>battery_capacity/cargoFC1!I268</f>
        <v>5.7142857142857144</v>
      </c>
      <c r="J268" s="2">
        <f>volum/cargoFC1!J268</f>
        <v>0</v>
      </c>
      <c r="K268">
        <f>volum/cargoFC1!K268</f>
        <v>11.217678116724342</v>
      </c>
      <c r="L268">
        <f>volum/cargoFC1!L268</f>
        <v>19.630936704267597</v>
      </c>
      <c r="M268" s="2">
        <f>battery_capacity/cargoFC1!M268</f>
        <v>4.7955577990913545</v>
      </c>
      <c r="N268" s="2">
        <f>volum/cargoFC1!N268</f>
        <v>0.61034371988435432</v>
      </c>
      <c r="O268" s="2">
        <f>volum/cargoFC1!O268</f>
        <v>28.044195291810855</v>
      </c>
      <c r="P268" s="2">
        <f>volum/cargoFC1!P268</f>
        <v>19.630936704267597</v>
      </c>
      <c r="Q268" s="2">
        <f>volum/cargoFC1!Q268</f>
        <v>107.93650793650785</v>
      </c>
      <c r="R268" s="2">
        <f>volum/cargoFC1!R268</f>
        <v>3.597883597883595</v>
      </c>
      <c r="S268" s="2">
        <f>volum/cargoFC1!S268</f>
        <v>3.2979973663169591</v>
      </c>
      <c r="T268" s="2">
        <f>volum/cargoFC1!T268</f>
        <v>8.2449934157924041</v>
      </c>
    </row>
    <row r="269" spans="1:20">
      <c r="A269" s="8">
        <v>26.7</v>
      </c>
      <c r="B269" s="2">
        <f>volum/cargoFC1!B269</f>
        <v>17.636684303350972</v>
      </c>
      <c r="C269" s="2">
        <f>volum/cargoFC1!C269</f>
        <v>11.967750062988182</v>
      </c>
      <c r="D269" s="2">
        <f>battery_capacity/cargoFC1!D269</f>
        <v>2.0284958427815574</v>
      </c>
      <c r="E269" s="2">
        <f>battery_capacity/cargoFC1!E269</f>
        <v>3.6428571428571428</v>
      </c>
      <c r="F269" s="2">
        <f>battery_capacity/cargoFC1!F269</f>
        <v>4.3159486016628881</v>
      </c>
      <c r="G269" s="2">
        <f>battery_capacity/cargoFC1!G269</f>
        <v>5.2142857142857144</v>
      </c>
      <c r="H269" s="2">
        <f>battery_capacity/cargoFC1!H269</f>
        <v>3.6428571428571428</v>
      </c>
      <c r="I269" s="2">
        <f>battery_capacity/cargoFC1!I269</f>
        <v>5.7142857142857144</v>
      </c>
      <c r="J269" s="2">
        <f>volum/cargoFC1!J269</f>
        <v>0</v>
      </c>
      <c r="K269">
        <f>volum/cargoFC1!K269</f>
        <v>11.197893839357848</v>
      </c>
      <c r="L269">
        <f>volum/cargoFC1!L269</f>
        <v>19.596314218876234</v>
      </c>
      <c r="M269" s="2">
        <f>battery_capacity/cargoFC1!M269</f>
        <v>4.78710002519525</v>
      </c>
      <c r="N269" s="2">
        <f>volum/cargoFC1!N269</f>
        <v>0.60926727593394092</v>
      </c>
      <c r="O269" s="2">
        <f>volum/cargoFC1!O269</f>
        <v>27.994734598394619</v>
      </c>
      <c r="P269" s="2">
        <f>volum/cargoFC1!P269</f>
        <v>19.596314218876234</v>
      </c>
      <c r="Q269" s="2">
        <f>volum/cargoFC1!Q269</f>
        <v>107.74647887323934</v>
      </c>
      <c r="R269" s="2">
        <f>volum/cargoFC1!R269</f>
        <v>3.5915492957746444</v>
      </c>
      <c r="S269" s="2">
        <f>volum/cargoFC1!S269</f>
        <v>3.2921807887712093</v>
      </c>
      <c r="T269" s="2">
        <f>volum/cargoFC1!T269</f>
        <v>8.23045197192803</v>
      </c>
    </row>
    <row r="270" spans="1:20">
      <c r="A270" s="8">
        <v>26.8</v>
      </c>
      <c r="B270" s="2">
        <f>volum/cargoFC1!B270</f>
        <v>17.605633802816904</v>
      </c>
      <c r="C270" s="2">
        <f>volum/cargoFC1!C270</f>
        <v>11.946680080482921</v>
      </c>
      <c r="D270" s="2">
        <f>battery_capacity/cargoFC1!D270</f>
        <v>2.0249245472837023</v>
      </c>
      <c r="E270" s="2">
        <f>battery_capacity/cargoFC1!E270</f>
        <v>3.6428571428571428</v>
      </c>
      <c r="F270" s="2">
        <f>battery_capacity/cargoFC1!F270</f>
        <v>4.3083501006036222</v>
      </c>
      <c r="G270" s="2">
        <f>battery_capacity/cargoFC1!G270</f>
        <v>5.2142857142857144</v>
      </c>
      <c r="H270" s="2">
        <f>battery_capacity/cargoFC1!H270</f>
        <v>3.6428571428571428</v>
      </c>
      <c r="I270" s="2">
        <f>battery_capacity/cargoFC1!I270</f>
        <v>5.7142857142857144</v>
      </c>
      <c r="J270" s="2">
        <f>volum/cargoFC1!J270</f>
        <v>0</v>
      </c>
      <c r="K270">
        <f>volum/cargoFC1!K270</f>
        <v>11.178179224984151</v>
      </c>
      <c r="L270">
        <f>volum/cargoFC1!L270</f>
        <v>19.561813643722264</v>
      </c>
      <c r="M270" s="2">
        <f>battery_capacity/cargoFC1!M270</f>
        <v>4.7786720321931453</v>
      </c>
      <c r="N270" s="2">
        <f>volum/cargoFC1!N270</f>
        <v>0.60819462227912768</v>
      </c>
      <c r="O270" s="2">
        <f>volum/cargoFC1!O270</f>
        <v>27.945448062460375</v>
      </c>
      <c r="P270" s="2">
        <f>volum/cargoFC1!P270</f>
        <v>19.561813643722264</v>
      </c>
      <c r="Q270" s="2">
        <f>volum/cargoFC1!Q270</f>
        <v>107.55711775043928</v>
      </c>
      <c r="R270" s="2">
        <f>volum/cargoFC1!R270</f>
        <v>3.5852372583479761</v>
      </c>
      <c r="S270" s="2">
        <f>volum/cargoFC1!S270</f>
        <v>3.2863846921453432</v>
      </c>
      <c r="T270" s="2">
        <f>volum/cargoFC1!T270</f>
        <v>8.2159617303633645</v>
      </c>
    </row>
    <row r="271" spans="1:20">
      <c r="A271" s="8">
        <v>26.9</v>
      </c>
      <c r="B271" s="2">
        <f>volum/cargoFC1!B271</f>
        <v>17.574692442882249</v>
      </c>
      <c r="C271" s="2">
        <f>volum/cargoFC1!C271</f>
        <v>11.925684157670121</v>
      </c>
      <c r="D271" s="2">
        <f>battery_capacity/cargoFC1!D271</f>
        <v>2.0213658046698471</v>
      </c>
      <c r="E271" s="2">
        <f>battery_capacity/cargoFC1!E271</f>
        <v>3.6428571428571428</v>
      </c>
      <c r="F271" s="2">
        <f>battery_capacity/cargoFC1!F271</f>
        <v>4.3007783078081854</v>
      </c>
      <c r="G271" s="2">
        <f>battery_capacity/cargoFC1!G271</f>
        <v>5.2142857142857144</v>
      </c>
      <c r="H271" s="2">
        <f>battery_capacity/cargoFC1!H271</f>
        <v>3.6428571428571428</v>
      </c>
      <c r="I271" s="2">
        <f>battery_capacity/cargoFC1!I271</f>
        <v>5.7142857142857144</v>
      </c>
      <c r="J271" s="2">
        <f>volum/cargoFC1!J271</f>
        <v>0</v>
      </c>
      <c r="K271">
        <f>volum/cargoFC1!K271</f>
        <v>11.158533906311316</v>
      </c>
      <c r="L271">
        <f>volum/cargoFC1!L271</f>
        <v>19.527434336044802</v>
      </c>
      <c r="M271" s="2">
        <f>battery_capacity/cargoFC1!M271</f>
        <v>4.7702736630680258</v>
      </c>
      <c r="N271" s="2">
        <f>volum/cargoFC1!N271</f>
        <v>0.60712573893593058</v>
      </c>
      <c r="O271" s="2">
        <f>volum/cargoFC1!O271</f>
        <v>27.896334765778292</v>
      </c>
      <c r="P271" s="2">
        <f>volum/cargoFC1!P271</f>
        <v>19.527434336044802</v>
      </c>
      <c r="Q271" s="2">
        <f>volum/cargoFC1!Q271</f>
        <v>107.36842105263148</v>
      </c>
      <c r="R271" s="2">
        <f>volum/cargoFC1!R271</f>
        <v>3.5789473684210495</v>
      </c>
      <c r="S271" s="2">
        <f>volum/cargoFC1!S271</f>
        <v>3.2806089684555295</v>
      </c>
      <c r="T271" s="2">
        <f>volum/cargoFC1!T271</f>
        <v>8.2015224211388311</v>
      </c>
    </row>
    <row r="272" spans="1:20">
      <c r="A272" s="8">
        <v>27</v>
      </c>
      <c r="B272" s="2">
        <f>volum/cargoFC1!B272</f>
        <v>17.543859649122808</v>
      </c>
      <c r="C272" s="2">
        <f>volum/cargoFC1!C272</f>
        <v>11.904761904761928</v>
      </c>
      <c r="D272" s="2">
        <f>battery_capacity/cargoFC1!D272</f>
        <v>2.0178195488721804</v>
      </c>
      <c r="E272" s="2">
        <f>battery_capacity/cargoFC1!E272</f>
        <v>3.6428571428571428</v>
      </c>
      <c r="F272" s="2">
        <f>battery_capacity/cargoFC1!F272</f>
        <v>4.2932330827067675</v>
      </c>
      <c r="G272" s="2">
        <f>battery_capacity/cargoFC1!G272</f>
        <v>5.2142857142857144</v>
      </c>
      <c r="H272" s="2">
        <f>battery_capacity/cargoFC1!H272</f>
        <v>3.6428571428571428</v>
      </c>
      <c r="I272" s="2">
        <f>battery_capacity/cargoFC1!I272</f>
        <v>5.7142857142857144</v>
      </c>
      <c r="J272" s="2">
        <f>volum/cargoFC1!J272</f>
        <v>0</v>
      </c>
      <c r="K272">
        <f>volum/cargoFC1!K272</f>
        <v>11.138957518624901</v>
      </c>
      <c r="L272">
        <f>volum/cargoFC1!L272</f>
        <v>19.493175657593575</v>
      </c>
      <c r="M272" s="2">
        <f>battery_capacity/cargoFC1!M272</f>
        <v>4.7619047619047485</v>
      </c>
      <c r="N272" s="2">
        <f>volum/cargoFC1!N272</f>
        <v>0.60606060606060441</v>
      </c>
      <c r="O272" s="2">
        <f>volum/cargoFC1!O272</f>
        <v>27.847393796562251</v>
      </c>
      <c r="P272" s="2">
        <f>volum/cargoFC1!P272</f>
        <v>19.493175657593575</v>
      </c>
      <c r="Q272" s="2">
        <f>volum/cargoFC1!Q272</f>
        <v>107.18038528896662</v>
      </c>
      <c r="R272" s="2">
        <f>volum/cargoFC1!R272</f>
        <v>3.5726795096322208</v>
      </c>
      <c r="S272" s="2">
        <f>volum/cargoFC1!S272</f>
        <v>3.2748535104757241</v>
      </c>
      <c r="T272" s="2">
        <f>volum/cargoFC1!T272</f>
        <v>8.1871337761893184</v>
      </c>
    </row>
    <row r="273" spans="1:20">
      <c r="A273" s="8">
        <v>27.1</v>
      </c>
      <c r="B273" s="2">
        <f>volum/cargoFC1!B273</f>
        <v>17.513134851138354</v>
      </c>
      <c r="C273" s="2">
        <f>volum/cargoFC1!C273</f>
        <v>11.883912934701049</v>
      </c>
      <c r="D273" s="2">
        <f>battery_capacity/cargoFC1!D273</f>
        <v>2.0142857142857142</v>
      </c>
      <c r="E273" s="2">
        <f>battery_capacity/cargoFC1!E273</f>
        <v>3.6428571428571428</v>
      </c>
      <c r="F273" s="2">
        <f>battery_capacity/cargoFC1!F273</f>
        <v>4.2857142857142856</v>
      </c>
      <c r="G273" s="2">
        <f>battery_capacity/cargoFC1!G273</f>
        <v>5.2142857142857144</v>
      </c>
      <c r="H273" s="2">
        <f>battery_capacity/cargoFC1!H273</f>
        <v>3.6428571428571428</v>
      </c>
      <c r="I273" s="2">
        <f>battery_capacity/cargoFC1!I273</f>
        <v>5.7142857142857144</v>
      </c>
      <c r="J273" s="2">
        <f>volum/cargoFC1!J273</f>
        <v>0</v>
      </c>
      <c r="K273">
        <f>volum/cargoFC1!K273</f>
        <v>11.11944969976537</v>
      </c>
      <c r="L273">
        <f>volum/cargoFC1!L273</f>
        <v>19.459036974589399</v>
      </c>
      <c r="M273" s="2">
        <f>battery_capacity/cargoFC1!M273</f>
        <v>4.7535651738803963</v>
      </c>
      <c r="N273" s="2">
        <f>volum/cargoFC1!N273</f>
        <v>0.60499920394841422</v>
      </c>
      <c r="O273" s="2">
        <f>volum/cargoFC1!O273</f>
        <v>27.798624249413425</v>
      </c>
      <c r="P273" s="2">
        <f>volum/cargoFC1!P273</f>
        <v>19.459036974589399</v>
      </c>
      <c r="Q273" s="2">
        <f>volum/cargoFC1!Q273</f>
        <v>106.9930069930069</v>
      </c>
      <c r="R273" s="2">
        <f>volum/cargoFC1!R273</f>
        <v>3.5664335664335631</v>
      </c>
      <c r="S273" s="2">
        <f>volum/cargoFC1!S273</f>
        <v>3.2691182117310222</v>
      </c>
      <c r="T273" s="2">
        <f>volum/cargoFC1!T273</f>
        <v>8.172795529327562</v>
      </c>
    </row>
    <row r="274" spans="1:20">
      <c r="A274" s="8">
        <v>27.2</v>
      </c>
      <c r="B274" s="2">
        <f>volum/cargoFC1!B274</f>
        <v>17.482517482517483</v>
      </c>
      <c r="C274" s="2">
        <f>volum/cargoFC1!C274</f>
        <v>11.863136863136887</v>
      </c>
      <c r="D274" s="2">
        <f>battery_capacity/cargoFC1!D274</f>
        <v>2.0142857142857142</v>
      </c>
      <c r="E274" s="2">
        <f>battery_capacity/cargoFC1!E274</f>
        <v>3.6428571428571428</v>
      </c>
      <c r="F274" s="2">
        <f>battery_capacity/cargoFC1!F274</f>
        <v>4.2857142857142856</v>
      </c>
      <c r="G274" s="2">
        <f>battery_capacity/cargoFC1!G274</f>
        <v>5.2142857142857144</v>
      </c>
      <c r="H274" s="2">
        <f>battery_capacity/cargoFC1!H274</f>
        <v>3.6428571428571428</v>
      </c>
      <c r="I274" s="2">
        <f>battery_capacity/cargoFC1!I274</f>
        <v>5.7142857142857144</v>
      </c>
      <c r="J274" s="2">
        <f>volum/cargoFC1!J274</f>
        <v>0</v>
      </c>
      <c r="K274">
        <f>volum/cargoFC1!K274</f>
        <v>11.100010090105794</v>
      </c>
      <c r="L274">
        <f>volum/cargoFC1!L274</f>
        <v>19.425017657685139</v>
      </c>
      <c r="M274" s="2">
        <f>battery_capacity/cargoFC1!M274</f>
        <v>4.7452547452547318</v>
      </c>
      <c r="N274" s="2">
        <f>volum/cargoFC1!N274</f>
        <v>0.6039415130324205</v>
      </c>
      <c r="O274" s="2">
        <f>volum/cargoFC1!O274</f>
        <v>27.750025225264487</v>
      </c>
      <c r="P274" s="2">
        <f>volum/cargoFC1!P274</f>
        <v>19.425017657685139</v>
      </c>
      <c r="Q274" s="2">
        <f>volum/cargoFC1!Q274</f>
        <v>106.806282722513</v>
      </c>
      <c r="R274" s="2">
        <f>volum/cargoFC1!R274</f>
        <v>3.5602094240837667</v>
      </c>
      <c r="S274" s="2">
        <f>volum/cargoFC1!S274</f>
        <v>3.2634029664911068</v>
      </c>
      <c r="T274" s="2">
        <f>volum/cargoFC1!T274</f>
        <v>8.1585074162277742</v>
      </c>
    </row>
    <row r="275" spans="1:20">
      <c r="A275" s="8">
        <v>27.3</v>
      </c>
      <c r="B275" s="2">
        <f>volum/cargoFC1!B275</f>
        <v>17.452006980802793</v>
      </c>
      <c r="C275" s="2">
        <f>volum/cargoFC1!C275</f>
        <v>11.842433308401917</v>
      </c>
      <c r="D275" s="2">
        <f>battery_capacity/cargoFC1!D275</f>
        <v>2.0142857142857142</v>
      </c>
      <c r="E275" s="2">
        <f>battery_capacity/cargoFC1!E275</f>
        <v>3.6428571428571428</v>
      </c>
      <c r="F275" s="2">
        <f>battery_capacity/cargoFC1!F275</f>
        <v>4.2857142857142856</v>
      </c>
      <c r="G275" s="2">
        <f>battery_capacity/cargoFC1!G275</f>
        <v>5.2142857142857144</v>
      </c>
      <c r="H275" s="2">
        <f>battery_capacity/cargoFC1!H275</f>
        <v>3.6428571428571428</v>
      </c>
      <c r="I275" s="2">
        <f>battery_capacity/cargoFC1!I275</f>
        <v>5.7142857142857144</v>
      </c>
      <c r="J275" s="2">
        <f>volum/cargoFC1!J275</f>
        <v>0</v>
      </c>
      <c r="K275">
        <f>volum/cargoFC1!K275</f>
        <v>11.080638332529711</v>
      </c>
      <c r="L275">
        <f>volum/cargoFC1!L275</f>
        <v>19.391117081926993</v>
      </c>
      <c r="M275" s="2">
        <f>battery_capacity/cargoFC1!M275</f>
        <v>4.7369733233607443</v>
      </c>
      <c r="N275" s="2">
        <f>volum/cargoFC1!N275</f>
        <v>0.60288751388227657</v>
      </c>
      <c r="O275" s="2">
        <f>volum/cargoFC1!O275</f>
        <v>27.701595831324276</v>
      </c>
      <c r="P275" s="2">
        <f>volum/cargoFC1!P275</f>
        <v>19.391117081926993</v>
      </c>
      <c r="Q275" s="2">
        <f>volum/cargoFC1!Q275</f>
        <v>106.62020905923336</v>
      </c>
      <c r="R275" s="2">
        <f>volum/cargoFC1!R275</f>
        <v>3.554006968641112</v>
      </c>
      <c r="S275" s="2">
        <f>volum/cargoFC1!S275</f>
        <v>3.2577076697637382</v>
      </c>
      <c r="T275" s="2">
        <f>volum/cargoFC1!T275</f>
        <v>8.1442691744093523</v>
      </c>
    </row>
    <row r="276" spans="1:20">
      <c r="A276" s="8">
        <v>27.4</v>
      </c>
      <c r="B276" s="2">
        <f>volum/cargoFC1!B276</f>
        <v>17.421602787456447</v>
      </c>
      <c r="C276" s="2">
        <f>volum/cargoFC1!C276</f>
        <v>11.821801891488326</v>
      </c>
      <c r="D276" s="2">
        <f>battery_capacity/cargoFC1!D276</f>
        <v>2.0142857142857142</v>
      </c>
      <c r="E276" s="2">
        <f>battery_capacity/cargoFC1!E276</f>
        <v>3.6428571428571428</v>
      </c>
      <c r="F276" s="2">
        <f>battery_capacity/cargoFC1!F276</f>
        <v>4.2857142857142856</v>
      </c>
      <c r="G276" s="2">
        <f>battery_capacity/cargoFC1!G276</f>
        <v>5.2142857142857144</v>
      </c>
      <c r="H276" s="2">
        <f>battery_capacity/cargoFC1!H276</f>
        <v>3.6428571428571428</v>
      </c>
      <c r="I276" s="2">
        <f>battery_capacity/cargoFC1!I276</f>
        <v>5.7142857142857144</v>
      </c>
      <c r="J276" s="2">
        <f>volum/cargoFC1!J276</f>
        <v>0</v>
      </c>
      <c r="K276">
        <f>volum/cargoFC1!K276</f>
        <v>11.061334072409274</v>
      </c>
      <c r="L276">
        <f>volum/cargoFC1!L276</f>
        <v>19.357334626716231</v>
      </c>
      <c r="M276" s="2">
        <f>battery_capacity/cargoFC1!M276</f>
        <v>4.7287207565953073</v>
      </c>
      <c r="N276" s="2">
        <f>volum/cargoFC1!N276</f>
        <v>0.60183718720303925</v>
      </c>
      <c r="O276" s="2">
        <f>volum/cargoFC1!O276</f>
        <v>27.653335181023184</v>
      </c>
      <c r="P276" s="2">
        <f>volum/cargoFC1!P276</f>
        <v>19.357334626716231</v>
      </c>
      <c r="Q276" s="2">
        <f>volum/cargoFC1!Q276</f>
        <v>106.43478260869557</v>
      </c>
      <c r="R276" s="2">
        <f>volum/cargoFC1!R276</f>
        <v>3.547826086956519</v>
      </c>
      <c r="S276" s="2">
        <f>volum/cargoFC1!S276</f>
        <v>3.2520322172883298</v>
      </c>
      <c r="T276" s="2">
        <f>volum/cargoFC1!T276</f>
        <v>8.1300805432208314</v>
      </c>
    </row>
    <row r="277" spans="1:20">
      <c r="A277" s="8">
        <v>27.5</v>
      </c>
      <c r="B277" s="2">
        <f>volum/cargoFC1!B277</f>
        <v>17.391304347826086</v>
      </c>
      <c r="C277" s="2">
        <f>volum/cargoFC1!C277</f>
        <v>11.801242236024867</v>
      </c>
      <c r="D277" s="2">
        <f>battery_capacity/cargoFC1!D277</f>
        <v>2.0142857142857142</v>
      </c>
      <c r="E277" s="2">
        <f>battery_capacity/cargoFC1!E277</f>
        <v>3.6428571428571428</v>
      </c>
      <c r="F277" s="2">
        <f>battery_capacity/cargoFC1!F277</f>
        <v>4.2857142857142856</v>
      </c>
      <c r="G277" s="2">
        <f>battery_capacity/cargoFC1!G277</f>
        <v>5.2142857142857144</v>
      </c>
      <c r="H277" s="2">
        <f>battery_capacity/cargoFC1!H277</f>
        <v>3.6428571428571428</v>
      </c>
      <c r="I277" s="2">
        <f>battery_capacity/cargoFC1!I277</f>
        <v>5.7142857142857144</v>
      </c>
      <c r="J277" s="2">
        <f>volum/cargoFC1!J277</f>
        <v>0</v>
      </c>
      <c r="K277">
        <f>volum/cargoFC1!K277</f>
        <v>11.04209695758364</v>
      </c>
      <c r="L277">
        <f>volum/cargoFC1!L277</f>
        <v>19.32366967577137</v>
      </c>
      <c r="M277" s="2">
        <f>battery_capacity/cargoFC1!M277</f>
        <v>4.7204968944099237</v>
      </c>
      <c r="N277" s="2">
        <f>volum/cargoFC1!N277</f>
        <v>0.6007905138339904</v>
      </c>
      <c r="O277" s="2">
        <f>volum/cargoFC1!O277</f>
        <v>27.605242393959102</v>
      </c>
      <c r="P277" s="2">
        <f>volum/cargoFC1!P277</f>
        <v>19.32366967577137</v>
      </c>
      <c r="Q277" s="2">
        <f>volum/cargoFC1!Q277</f>
        <v>106.24999999999991</v>
      </c>
      <c r="R277" s="2">
        <f>volum/cargoFC1!R277</f>
        <v>3.5416666666666639</v>
      </c>
      <c r="S277" s="2">
        <f>volum/cargoFC1!S277</f>
        <v>3.246376505529593</v>
      </c>
      <c r="T277" s="2">
        <f>volum/cargoFC1!T277</f>
        <v>8.1159412638239878</v>
      </c>
    </row>
    <row r="278" spans="1:20">
      <c r="A278" s="8">
        <v>27.6</v>
      </c>
      <c r="B278" s="2">
        <f>volum/cargoFC1!B278</f>
        <v>17.361111111111111</v>
      </c>
      <c r="C278" s="2">
        <f>volum/cargoFC1!C278</f>
        <v>11.780753968253991</v>
      </c>
      <c r="D278" s="2">
        <f>battery_capacity/cargoFC1!D278</f>
        <v>2.0142857142857142</v>
      </c>
      <c r="E278" s="2">
        <f>battery_capacity/cargoFC1!E278</f>
        <v>3.6428571428571428</v>
      </c>
      <c r="F278" s="2">
        <f>battery_capacity/cargoFC1!F278</f>
        <v>4.2857142857142856</v>
      </c>
      <c r="G278" s="2">
        <f>battery_capacity/cargoFC1!G278</f>
        <v>5.2142857142857144</v>
      </c>
      <c r="H278" s="2">
        <f>battery_capacity/cargoFC1!H278</f>
        <v>3.6428571428571428</v>
      </c>
      <c r="I278" s="2">
        <f>battery_capacity/cargoFC1!I278</f>
        <v>5.7142857142857144</v>
      </c>
      <c r="J278" s="2">
        <f>volum/cargoFC1!J278</f>
        <v>0</v>
      </c>
      <c r="K278">
        <f>volum/cargoFC1!K278</f>
        <v>11.022926638337506</v>
      </c>
      <c r="L278">
        <f>volum/cargoFC1!L278</f>
        <v>19.290121617090634</v>
      </c>
      <c r="M278" s="2">
        <f>battery_capacity/cargoFC1!M278</f>
        <v>4.7123015873015737</v>
      </c>
      <c r="N278" s="2">
        <f>volum/cargoFC1!N278</f>
        <v>0.59974747474747314</v>
      </c>
      <c r="O278" s="2">
        <f>volum/cargoFC1!O278</f>
        <v>27.557316595843762</v>
      </c>
      <c r="P278" s="2">
        <f>volum/cargoFC1!P278</f>
        <v>19.290121617090634</v>
      </c>
      <c r="Q278" s="2">
        <f>volum/cargoFC1!Q278</f>
        <v>106.06585788561517</v>
      </c>
      <c r="R278" s="2">
        <f>volum/cargoFC1!R278</f>
        <v>3.5355285961871723</v>
      </c>
      <c r="S278" s="2">
        <f>volum/cargoFC1!S278</f>
        <v>3.2407404316712292</v>
      </c>
      <c r="T278" s="2">
        <f>volum/cargoFC1!T278</f>
        <v>8.1018510791780791</v>
      </c>
    </row>
    <row r="279" spans="1:20">
      <c r="A279" s="8">
        <v>27.7</v>
      </c>
      <c r="B279" s="2">
        <f>volum/cargoFC1!B279</f>
        <v>17.331022530329289</v>
      </c>
      <c r="C279" s="2">
        <f>volum/cargoFC1!C279</f>
        <v>11.760336717009183</v>
      </c>
      <c r="D279" s="2">
        <f>battery_capacity/cargoFC1!D279</f>
        <v>2.0142857142857142</v>
      </c>
      <c r="E279" s="2">
        <f>battery_capacity/cargoFC1!E279</f>
        <v>3.6428571428571428</v>
      </c>
      <c r="F279" s="2">
        <f>battery_capacity/cargoFC1!F279</f>
        <v>4.2857142857142856</v>
      </c>
      <c r="G279" s="2">
        <f>battery_capacity/cargoFC1!G279</f>
        <v>5.2142857142857144</v>
      </c>
      <c r="H279" s="2">
        <f>battery_capacity/cargoFC1!H279</f>
        <v>3.6428571428571428</v>
      </c>
      <c r="I279" s="2">
        <f>battery_capacity/cargoFC1!I279</f>
        <v>5.7142857142857144</v>
      </c>
      <c r="J279" s="2">
        <f>volum/cargoFC1!J279</f>
        <v>0</v>
      </c>
      <c r="K279">
        <f>volum/cargoFC1!K279</f>
        <v>11.003822767379942</v>
      </c>
      <c r="L279">
        <f>volum/cargoFC1!L279</f>
        <v>19.256689842914898</v>
      </c>
      <c r="M279" s="2">
        <f>battery_capacity/cargoFC1!M279</f>
        <v>4.7041346868036502</v>
      </c>
      <c r="N279" s="2">
        <f>volum/cargoFC1!N279</f>
        <v>0.5987080510477375</v>
      </c>
      <c r="O279" s="2">
        <f>volum/cargoFC1!O279</f>
        <v>27.509556918449853</v>
      </c>
      <c r="P279" s="2">
        <f>volum/cargoFC1!P279</f>
        <v>19.256689842914898</v>
      </c>
      <c r="Q279" s="2">
        <f>volum/cargoFC1!Q279</f>
        <v>105.88235294117638</v>
      </c>
      <c r="R279" s="2">
        <f>volum/cargoFC1!R279</f>
        <v>3.5294117647058796</v>
      </c>
      <c r="S279" s="2">
        <f>volum/cargoFC1!S279</f>
        <v>3.2351238936097051</v>
      </c>
      <c r="T279" s="2">
        <f>volum/cargoFC1!T279</f>
        <v>8.0878097340242689</v>
      </c>
    </row>
    <row r="280" spans="1:20">
      <c r="A280" s="8">
        <v>27.8</v>
      </c>
      <c r="B280" s="2">
        <f>volum/cargoFC1!B280</f>
        <v>17.301038062283737</v>
      </c>
      <c r="C280" s="2">
        <f>volum/cargoFC1!C280</f>
        <v>11.739990113692558</v>
      </c>
      <c r="D280" s="2">
        <f>battery_capacity/cargoFC1!D280</f>
        <v>2.0142857142857142</v>
      </c>
      <c r="E280" s="2">
        <f>battery_capacity/cargoFC1!E280</f>
        <v>3.6428571428571428</v>
      </c>
      <c r="F280" s="2">
        <f>battery_capacity/cargoFC1!F280</f>
        <v>4.2857142857142856</v>
      </c>
      <c r="G280" s="2">
        <f>battery_capacity/cargoFC1!G280</f>
        <v>5.2142857142857144</v>
      </c>
      <c r="H280" s="2">
        <f>battery_capacity/cargoFC1!H280</f>
        <v>3.6428571428571428</v>
      </c>
      <c r="I280" s="2">
        <f>battery_capacity/cargoFC1!I280</f>
        <v>5.7142857142857144</v>
      </c>
      <c r="J280" s="2">
        <f>volum/cargoFC1!J280</f>
        <v>0</v>
      </c>
      <c r="K280">
        <f>volum/cargoFC1!K280</f>
        <v>10.984784999823427</v>
      </c>
      <c r="L280">
        <f>volum/cargoFC1!L280</f>
        <v>19.223373749690996</v>
      </c>
      <c r="M280" s="2">
        <f>battery_capacity/cargoFC1!M280</f>
        <v>4.695996045477</v>
      </c>
      <c r="N280" s="2">
        <f>volum/cargoFC1!N280</f>
        <v>0.59767222396980024</v>
      </c>
      <c r="O280" s="2">
        <f>volum/cargoFC1!O280</f>
        <v>27.461962499558567</v>
      </c>
      <c r="P280" s="2">
        <f>volum/cargoFC1!P280</f>
        <v>19.223373749690996</v>
      </c>
      <c r="Q280" s="2">
        <f>volum/cargoFC1!Q280</f>
        <v>105.69948186528489</v>
      </c>
      <c r="R280" s="2">
        <f>volum/cargoFC1!R280</f>
        <v>3.5233160621761632</v>
      </c>
      <c r="S280" s="2">
        <f>volum/cargoFC1!S280</f>
        <v>3.2295267899480904</v>
      </c>
      <c r="T280" s="2">
        <f>volum/cargoFC1!T280</f>
        <v>8.0738169748702333</v>
      </c>
    </row>
    <row r="281" spans="1:20">
      <c r="A281" s="8">
        <v>27.9</v>
      </c>
      <c r="B281" s="2">
        <f>volum/cargoFC1!B281</f>
        <v>17.271157167530223</v>
      </c>
      <c r="C281" s="2">
        <f>volum/cargoFC1!C281</f>
        <v>11.719713792252675</v>
      </c>
      <c r="D281" s="2">
        <f>battery_capacity/cargoFC1!D281</f>
        <v>2.0142857142857142</v>
      </c>
      <c r="E281" s="2">
        <f>battery_capacity/cargoFC1!E281</f>
        <v>3.6428571428571428</v>
      </c>
      <c r="F281" s="2">
        <f>battery_capacity/cargoFC1!F281</f>
        <v>4.2857142857142856</v>
      </c>
      <c r="G281" s="2">
        <f>battery_capacity/cargoFC1!G281</f>
        <v>5.2142857142857144</v>
      </c>
      <c r="H281" s="2">
        <f>battery_capacity/cargoFC1!H281</f>
        <v>3.6428571428571428</v>
      </c>
      <c r="I281" s="2">
        <f>battery_capacity/cargoFC1!I281</f>
        <v>5.7142857142857144</v>
      </c>
      <c r="J281" s="2">
        <f>volum/cargoFC1!J281</f>
        <v>0</v>
      </c>
      <c r="K281">
        <f>volum/cargoFC1!K281</f>
        <v>10.965812993163075</v>
      </c>
      <c r="L281">
        <f>volum/cargoFC1!L281</f>
        <v>19.190172738035383</v>
      </c>
      <c r="M281" s="2">
        <f>battery_capacity/cargoFC1!M281</f>
        <v>4.6878855169010469</v>
      </c>
      <c r="N281" s="2">
        <f>volum/cargoFC1!N281</f>
        <v>0.59663997487831533</v>
      </c>
      <c r="O281" s="2">
        <f>volum/cargoFC1!O281</f>
        <v>27.414532482907688</v>
      </c>
      <c r="P281" s="2">
        <f>volum/cargoFC1!P281</f>
        <v>19.190172738035383</v>
      </c>
      <c r="Q281" s="2">
        <f>volum/cargoFC1!Q281</f>
        <v>105.51724137931026</v>
      </c>
      <c r="R281" s="2">
        <f>volum/cargoFC1!R281</f>
        <v>3.5172413793103421</v>
      </c>
      <c r="S281" s="2">
        <f>volum/cargoFC1!S281</f>
        <v>3.2239490199899472</v>
      </c>
      <c r="T281" s="2">
        <f>volum/cargoFC1!T281</f>
        <v>8.0598725499748749</v>
      </c>
    </row>
    <row r="282" spans="1:20">
      <c r="A282" s="8">
        <v>28</v>
      </c>
      <c r="B282" s="2">
        <f>volum/cargoFC1!B282</f>
        <v>17.241379310344826</v>
      </c>
      <c r="C282" s="2">
        <f>volum/cargoFC1!C282</f>
        <v>11.699507389162584</v>
      </c>
      <c r="D282" s="2">
        <f>battery_capacity/cargoFC1!D282</f>
        <v>2.0142857142857142</v>
      </c>
      <c r="E282" s="2">
        <f>battery_capacity/cargoFC1!E282</f>
        <v>3.6428571428571428</v>
      </c>
      <c r="F282" s="2">
        <f>battery_capacity/cargoFC1!F282</f>
        <v>4.2857142857142856</v>
      </c>
      <c r="G282" s="2">
        <f>battery_capacity/cargoFC1!G282</f>
        <v>5.2142857142857144</v>
      </c>
      <c r="H282" s="2">
        <f>battery_capacity/cargoFC1!H282</f>
        <v>3.6428571428571428</v>
      </c>
      <c r="I282" s="2">
        <f>battery_capacity/cargoFC1!I282</f>
        <v>5.7142857142857144</v>
      </c>
      <c r="J282" s="2">
        <f>volum/cargoFC1!J282</f>
        <v>0</v>
      </c>
      <c r="K282">
        <f>volum/cargoFC1!K282</f>
        <v>10.946906407256112</v>
      </c>
      <c r="L282">
        <f>volum/cargoFC1!L282</f>
        <v>19.157086212698193</v>
      </c>
      <c r="M282" s="2">
        <f>battery_capacity/cargoFC1!M282</f>
        <v>4.6798029556650107</v>
      </c>
      <c r="N282" s="2">
        <f>volum/cargoFC1!N282</f>
        <v>0.59561128526645613</v>
      </c>
      <c r="O282" s="2">
        <f>volum/cargoFC1!O282</f>
        <v>27.367266018140278</v>
      </c>
      <c r="P282" s="2">
        <f>volum/cargoFC1!P282</f>
        <v>19.157086212698193</v>
      </c>
      <c r="Q282" s="2">
        <f>volum/cargoFC1!Q282</f>
        <v>105.33562822719439</v>
      </c>
      <c r="R282" s="2">
        <f>volum/cargoFC1!R282</f>
        <v>3.5111876075731465</v>
      </c>
      <c r="S282" s="2">
        <f>volum/cargoFC1!S282</f>
        <v>3.2183904837332995</v>
      </c>
      <c r="T282" s="2">
        <f>volum/cargoFC1!T282</f>
        <v>8.0459762093332561</v>
      </c>
    </row>
    <row r="283" spans="1:20">
      <c r="A283" s="8">
        <v>28.1</v>
      </c>
      <c r="B283" s="2">
        <f>volum/cargoFC1!B283</f>
        <v>17.21170395869191</v>
      </c>
      <c r="C283" s="2">
        <f>volum/cargoFC1!C283</f>
        <v>11.679370543398106</v>
      </c>
      <c r="D283" s="2">
        <f>battery_capacity/cargoFC1!D283</f>
        <v>2.0142857142857142</v>
      </c>
      <c r="E283" s="2">
        <f>battery_capacity/cargoFC1!E283</f>
        <v>3.6428571428571428</v>
      </c>
      <c r="F283" s="2">
        <f>battery_capacity/cargoFC1!F283</f>
        <v>4.2857142857142856</v>
      </c>
      <c r="G283" s="2">
        <f>battery_capacity/cargoFC1!G283</f>
        <v>5.2142857142857144</v>
      </c>
      <c r="H283" s="2">
        <f>battery_capacity/cargoFC1!H283</f>
        <v>3.6428571428571428</v>
      </c>
      <c r="I283" s="2">
        <f>battery_capacity/cargoFC1!I283</f>
        <v>5.7142857142857144</v>
      </c>
      <c r="J283" s="2">
        <f>volum/cargoFC1!J283</f>
        <v>0</v>
      </c>
      <c r="K283">
        <f>volum/cargoFC1!K283</f>
        <v>10.928064904301532</v>
      </c>
      <c r="L283">
        <f>volum/cargoFC1!L283</f>
        <v>19.124113582527681</v>
      </c>
      <c r="M283" s="2">
        <f>battery_capacity/cargoFC1!M283</f>
        <v>4.6717482173592186</v>
      </c>
      <c r="N283" s="2">
        <f>volum/cargoFC1!N283</f>
        <v>0.59458613675480987</v>
      </c>
      <c r="O283" s="2">
        <f>volum/cargoFC1!O283</f>
        <v>27.320162260753829</v>
      </c>
      <c r="P283" s="2">
        <f>volum/cargoFC1!P283</f>
        <v>19.124113582527681</v>
      </c>
      <c r="Q283" s="2">
        <f>volum/cargoFC1!Q283</f>
        <v>105.15463917525764</v>
      </c>
      <c r="R283" s="2">
        <f>volum/cargoFC1!R283</f>
        <v>3.505154639175255</v>
      </c>
      <c r="S283" s="2">
        <f>volum/cargoFC1!S283</f>
        <v>3.212851081864653</v>
      </c>
      <c r="T283" s="2">
        <f>volum/cargoFC1!T283</f>
        <v>8.0321277046616384</v>
      </c>
    </row>
    <row r="284" spans="1:20">
      <c r="A284" s="8">
        <v>28.2</v>
      </c>
      <c r="B284" s="2">
        <f>volum/cargoFC1!B284</f>
        <v>17.182130584192439</v>
      </c>
      <c r="C284" s="2">
        <f>volum/cargoFC1!C284</f>
        <v>11.659302896416321</v>
      </c>
      <c r="D284" s="2">
        <f>battery_capacity/cargoFC1!D284</f>
        <v>2.0142857142857142</v>
      </c>
      <c r="E284" s="2">
        <f>battery_capacity/cargoFC1!E284</f>
        <v>3.6428571428571428</v>
      </c>
      <c r="F284" s="2">
        <f>battery_capacity/cargoFC1!F284</f>
        <v>4.2857142857142856</v>
      </c>
      <c r="G284" s="2">
        <f>battery_capacity/cargoFC1!G284</f>
        <v>5.2142857142857144</v>
      </c>
      <c r="H284" s="2">
        <f>battery_capacity/cargoFC1!H284</f>
        <v>3.6428571428571428</v>
      </c>
      <c r="I284" s="2">
        <f>battery_capacity/cargoFC1!I284</f>
        <v>5.7142857142857144</v>
      </c>
      <c r="J284" s="2">
        <f>volum/cargoFC1!J284</f>
        <v>0</v>
      </c>
      <c r="K284">
        <f>volum/cargoFC1!K284</f>
        <v>10.909288148819989</v>
      </c>
      <c r="L284">
        <f>volum/cargoFC1!L284</f>
        <v>19.09125426043498</v>
      </c>
      <c r="M284" s="2">
        <f>battery_capacity/cargoFC1!M284</f>
        <v>4.6637211585665055</v>
      </c>
      <c r="N284" s="2">
        <f>volum/cargoFC1!N284</f>
        <v>0.59356451109028274</v>
      </c>
      <c r="O284" s="2">
        <f>volum/cargoFC1!O284</f>
        <v>27.273220372049973</v>
      </c>
      <c r="P284" s="2">
        <f>volum/cargoFC1!P284</f>
        <v>19.09125426043498</v>
      </c>
      <c r="Q284" s="2">
        <f>volum/cargoFC1!Q284</f>
        <v>104.97427101200677</v>
      </c>
      <c r="R284" s="2">
        <f>volum/cargoFC1!R284</f>
        <v>3.4991423670668924</v>
      </c>
      <c r="S284" s="2">
        <f>volum/cargoFC1!S284</f>
        <v>3.2073307157530784</v>
      </c>
      <c r="T284" s="2">
        <f>volum/cargoFC1!T284</f>
        <v>8.0183267893827033</v>
      </c>
    </row>
    <row r="285" spans="1:20">
      <c r="A285" s="8">
        <v>28.3</v>
      </c>
      <c r="B285" s="2">
        <f>volum/cargoFC1!B285</f>
        <v>17.152658662092623</v>
      </c>
      <c r="C285" s="2">
        <f>volum/cargoFC1!C285</f>
        <v>11.639304092134303</v>
      </c>
      <c r="D285" s="2">
        <f>battery_capacity/cargoFC1!D285</f>
        <v>2.0142857142857142</v>
      </c>
      <c r="E285" s="2">
        <f>battery_capacity/cargoFC1!E285</f>
        <v>3.6428571428571428</v>
      </c>
      <c r="F285" s="2">
        <f>battery_capacity/cargoFC1!F285</f>
        <v>4.2857142857142856</v>
      </c>
      <c r="G285" s="2">
        <f>battery_capacity/cargoFC1!G285</f>
        <v>5.2142857142857144</v>
      </c>
      <c r="H285" s="2">
        <f>battery_capacity/cargoFC1!H285</f>
        <v>3.6428571428571428</v>
      </c>
      <c r="I285" s="2">
        <f>battery_capacity/cargoFC1!I285</f>
        <v>5.7142857142857144</v>
      </c>
      <c r="J285" s="2">
        <f>volum/cargoFC1!J285</f>
        <v>0</v>
      </c>
      <c r="K285">
        <f>volum/cargoFC1!K285</f>
        <v>10.890575807633894</v>
      </c>
      <c r="L285">
        <f>volum/cargoFC1!L285</f>
        <v>19.058507663359315</v>
      </c>
      <c r="M285" s="2">
        <f>battery_capacity/cargoFC1!M285</f>
        <v>4.6557216368536984</v>
      </c>
      <c r="N285" s="2">
        <f>volum/cargoFC1!N285</f>
        <v>0.59254639014501642</v>
      </c>
      <c r="O285" s="2">
        <f>volum/cargoFC1!O285</f>
        <v>27.226439519084735</v>
      </c>
      <c r="P285" s="2">
        <f>volum/cargoFC1!P285</f>
        <v>19.058507663359315</v>
      </c>
      <c r="Q285" s="2">
        <f>volum/cargoFC1!Q285</f>
        <v>104.7945205479451</v>
      </c>
      <c r="R285" s="2">
        <f>volum/cargoFC1!R285</f>
        <v>3.4931506849315035</v>
      </c>
      <c r="S285" s="2">
        <f>volum/cargoFC1!S285</f>
        <v>3.2018292874443657</v>
      </c>
      <c r="T285" s="2">
        <f>volum/cargoFC1!T285</f>
        <v>8.004573218610922</v>
      </c>
    </row>
    <row r="286" spans="1:20">
      <c r="A286" s="8">
        <v>28.4</v>
      </c>
      <c r="B286" s="2">
        <f>volum/cargoFC1!B286</f>
        <v>17.123287671232877</v>
      </c>
      <c r="C286" s="2">
        <f>volum/cargoFC1!C286</f>
        <v>11.619373776908047</v>
      </c>
      <c r="D286" s="2">
        <f>battery_capacity/cargoFC1!D286</f>
        <v>2.0142857142857142</v>
      </c>
      <c r="E286" s="2">
        <f>battery_capacity/cargoFC1!E286</f>
        <v>3.6428571428571428</v>
      </c>
      <c r="F286" s="2">
        <f>battery_capacity/cargoFC1!F286</f>
        <v>4.2857142857142856</v>
      </c>
      <c r="G286" s="2">
        <f>battery_capacity/cargoFC1!G286</f>
        <v>5.2142857142857144</v>
      </c>
      <c r="H286" s="2">
        <f>battery_capacity/cargoFC1!H286</f>
        <v>3.6428571428571428</v>
      </c>
      <c r="I286" s="2">
        <f>battery_capacity/cargoFC1!I286</f>
        <v>5.7142857142857144</v>
      </c>
      <c r="J286" s="2">
        <f>volum/cargoFC1!J286</f>
        <v>0</v>
      </c>
      <c r="K286">
        <f>volum/cargoFC1!K286</f>
        <v>10.871927549847678</v>
      </c>
      <c r="L286">
        <f>volum/cargoFC1!L286</f>
        <v>19.025873212233435</v>
      </c>
      <c r="M286" s="2">
        <f>battery_capacity/cargoFC1!M286</f>
        <v>4.6477495107631954</v>
      </c>
      <c r="N286" s="2">
        <f>volum/cargoFC1!N286</f>
        <v>0.59153175591531604</v>
      </c>
      <c r="O286" s="2">
        <f>volum/cargoFC1!O286</f>
        <v>27.179818874619194</v>
      </c>
      <c r="P286" s="2">
        <f>volum/cargoFC1!P286</f>
        <v>19.025873212233435</v>
      </c>
      <c r="Q286" s="2">
        <f>volum/cargoFC1!Q286</f>
        <v>104.61538461538453</v>
      </c>
      <c r="R286" s="2">
        <f>volum/cargoFC1!R286</f>
        <v>3.4871794871794841</v>
      </c>
      <c r="S286" s="2">
        <f>volum/cargoFC1!S286</f>
        <v>3.1963466996552183</v>
      </c>
      <c r="T286" s="2">
        <f>volum/cargoFC1!T286</f>
        <v>7.9908667491380525</v>
      </c>
    </row>
    <row r="287" spans="1:20">
      <c r="A287" s="8">
        <v>28.5</v>
      </c>
      <c r="B287" s="2">
        <f>volum/cargoFC1!B287</f>
        <v>17.094017094017094</v>
      </c>
      <c r="C287" s="2">
        <f>volum/cargoFC1!C287</f>
        <v>11.599511599511622</v>
      </c>
      <c r="D287" s="2">
        <f>battery_capacity/cargoFC1!D287</f>
        <v>2.0142857142857142</v>
      </c>
      <c r="E287" s="2">
        <f>battery_capacity/cargoFC1!E287</f>
        <v>3.6428571428571428</v>
      </c>
      <c r="F287" s="2">
        <f>battery_capacity/cargoFC1!F287</f>
        <v>4.2857142857142856</v>
      </c>
      <c r="G287" s="2">
        <f>battery_capacity/cargoFC1!G287</f>
        <v>5.2142857142857144</v>
      </c>
      <c r="H287" s="2">
        <f>battery_capacity/cargoFC1!H287</f>
        <v>3.6428571428571428</v>
      </c>
      <c r="I287" s="2">
        <f>battery_capacity/cargoFC1!I287</f>
        <v>5.7142857142857144</v>
      </c>
      <c r="J287" s="2">
        <f>volum/cargoFC1!J287</f>
        <v>0</v>
      </c>
      <c r="K287">
        <f>volum/cargoFC1!K287</f>
        <v>10.853343046828321</v>
      </c>
      <c r="L287">
        <f>volum/cargoFC1!L287</f>
        <v>18.993350331949561</v>
      </c>
      <c r="M287" s="2">
        <f>battery_capacity/cargoFC1!M287</f>
        <v>4.639804639804626</v>
      </c>
      <c r="N287" s="2">
        <f>volum/cargoFC1!N287</f>
        <v>0.59052059052058903</v>
      </c>
      <c r="O287" s="2">
        <f>volum/cargoFC1!O287</f>
        <v>27.1333576170708</v>
      </c>
      <c r="P287" s="2">
        <f>volum/cargoFC1!P287</f>
        <v>18.993350331949561</v>
      </c>
      <c r="Q287" s="2">
        <f>volum/cargoFC1!Q287</f>
        <v>104.43686006825931</v>
      </c>
      <c r="R287" s="2">
        <f>volum/cargoFC1!R287</f>
        <v>3.4812286689419767</v>
      </c>
      <c r="S287" s="2">
        <f>volum/cargoFC1!S287</f>
        <v>3.1908828557675282</v>
      </c>
      <c r="T287" s="2">
        <f>volum/cargoFC1!T287</f>
        <v>7.9772071394188266</v>
      </c>
    </row>
    <row r="288" spans="1:20">
      <c r="A288" s="8">
        <v>28.6</v>
      </c>
      <c r="B288" s="2">
        <f>volum/cargoFC1!B288</f>
        <v>17.064846416382252</v>
      </c>
      <c r="C288" s="2">
        <f>volum/cargoFC1!C288</f>
        <v>11.579717211116551</v>
      </c>
      <c r="D288" s="2">
        <f>battery_capacity/cargoFC1!D288</f>
        <v>2.0142857142857142</v>
      </c>
      <c r="E288" s="2">
        <f>battery_capacity/cargoFC1!E288</f>
        <v>3.6428571428571428</v>
      </c>
      <c r="F288" s="2">
        <f>battery_capacity/cargoFC1!F288</f>
        <v>4.2857142857142856</v>
      </c>
      <c r="G288" s="2">
        <f>battery_capacity/cargoFC1!G288</f>
        <v>5.2142857142857144</v>
      </c>
      <c r="H288" s="2">
        <f>battery_capacity/cargoFC1!H288</f>
        <v>3.6428571428571428</v>
      </c>
      <c r="I288" s="2">
        <f>battery_capacity/cargoFC1!I288</f>
        <v>5.7142857142857144</v>
      </c>
      <c r="J288" s="2">
        <f>volum/cargoFC1!J288</f>
        <v>0</v>
      </c>
      <c r="K288">
        <f>volum/cargoFC1!K288</f>
        <v>10.834821972186029</v>
      </c>
      <c r="L288">
        <f>volum/cargoFC1!L288</f>
        <v>18.96093845132555</v>
      </c>
      <c r="M288" s="2">
        <f>battery_capacity/cargoFC1!M288</f>
        <v>4.6318868844465975</v>
      </c>
      <c r="N288" s="2">
        <f>volum/cargoFC1!N288</f>
        <v>0.58951287620229453</v>
      </c>
      <c r="O288" s="2">
        <f>volum/cargoFC1!O288</f>
        <v>27.087054930465072</v>
      </c>
      <c r="P288" s="2">
        <f>volum/cargoFC1!P288</f>
        <v>18.96093845132555</v>
      </c>
      <c r="Q288" s="2">
        <f>volum/cargoFC1!Q288</f>
        <v>104.25894378194199</v>
      </c>
      <c r="R288" s="2">
        <f>volum/cargoFC1!R288</f>
        <v>3.4752981260647329</v>
      </c>
      <c r="S288" s="2">
        <f>volum/cargoFC1!S288</f>
        <v>3.1854376598226941</v>
      </c>
      <c r="T288" s="2">
        <f>volum/cargoFC1!T288</f>
        <v>7.9635941495567426</v>
      </c>
    </row>
    <row r="289" spans="1:20">
      <c r="A289" s="8">
        <v>28.7</v>
      </c>
      <c r="B289" s="2">
        <f>volum/cargoFC1!B289</f>
        <v>17.035775127768311</v>
      </c>
      <c r="C289" s="2">
        <f>volum/cargoFC1!C289</f>
        <v>11.559990265271377</v>
      </c>
      <c r="D289" s="2">
        <f>battery_capacity/cargoFC1!D289</f>
        <v>2.0142857142857142</v>
      </c>
      <c r="E289" s="2">
        <f>battery_capacity/cargoFC1!E289</f>
        <v>3.6428571428571428</v>
      </c>
      <c r="F289" s="2">
        <f>battery_capacity/cargoFC1!F289</f>
        <v>4.2857142857142856</v>
      </c>
      <c r="G289" s="2">
        <f>battery_capacity/cargoFC1!G289</f>
        <v>5.2142857142857144</v>
      </c>
      <c r="H289" s="2">
        <f>battery_capacity/cargoFC1!H289</f>
        <v>3.6428571428571428</v>
      </c>
      <c r="I289" s="2">
        <f>battery_capacity/cargoFC1!I289</f>
        <v>5.7142857142857144</v>
      </c>
      <c r="J289" s="2">
        <f>volum/cargoFC1!J289</f>
        <v>0</v>
      </c>
      <c r="K289">
        <f>volum/cargoFC1!K289</f>
        <v>10.816364001755138</v>
      </c>
      <c r="L289">
        <f>volum/cargoFC1!L289</f>
        <v>18.92863700307149</v>
      </c>
      <c r="M289" s="2">
        <f>battery_capacity/cargoFC1!M289</f>
        <v>4.6239961061085282</v>
      </c>
      <c r="N289" s="2">
        <f>volum/cargoFC1!N289</f>
        <v>0.588508595322904</v>
      </c>
      <c r="O289" s="2">
        <f>volum/cargoFC1!O289</f>
        <v>27.040910004387843</v>
      </c>
      <c r="P289" s="2">
        <f>volum/cargoFC1!P289</f>
        <v>18.92863700307149</v>
      </c>
      <c r="Q289" s="2">
        <f>volum/cargoFC1!Q289</f>
        <v>104.08163265306115</v>
      </c>
      <c r="R289" s="2">
        <f>volum/cargoFC1!R289</f>
        <v>3.469387755102038</v>
      </c>
      <c r="S289" s="2">
        <f>volum/cargoFC1!S289</f>
        <v>3.1800110165160129</v>
      </c>
      <c r="T289" s="2">
        <f>volum/cargoFC1!T289</f>
        <v>7.950027541290039</v>
      </c>
    </row>
    <row r="290" spans="1:20">
      <c r="A290" s="8">
        <v>28.8</v>
      </c>
      <c r="B290" s="2">
        <f>volum/cargoFC1!B290</f>
        <v>17.006802721088437</v>
      </c>
      <c r="C290" s="2">
        <f>volum/cargoFC1!C290</f>
        <v>11.540330417881464</v>
      </c>
      <c r="D290" s="2">
        <f>battery_capacity/cargoFC1!D290</f>
        <v>2.0142857142857142</v>
      </c>
      <c r="E290" s="2">
        <f>battery_capacity/cargoFC1!E290</f>
        <v>3.6428571428571428</v>
      </c>
      <c r="F290" s="2">
        <f>battery_capacity/cargoFC1!F290</f>
        <v>4.2857142857142856</v>
      </c>
      <c r="G290" s="2">
        <f>battery_capacity/cargoFC1!G290</f>
        <v>5.2142857142857144</v>
      </c>
      <c r="H290" s="2">
        <f>battery_capacity/cargoFC1!H290</f>
        <v>3.6428571428571428</v>
      </c>
      <c r="I290" s="2">
        <f>battery_capacity/cargoFC1!I290</f>
        <v>5.7142857142857144</v>
      </c>
      <c r="J290" s="2">
        <f>volum/cargoFC1!J290</f>
        <v>0</v>
      </c>
      <c r="K290">
        <f>volum/cargoFC1!K290</f>
        <v>10.797968813575181</v>
      </c>
      <c r="L290">
        <f>volum/cargoFC1!L290</f>
        <v>18.896445423756568</v>
      </c>
      <c r="M290" s="2">
        <f>battery_capacity/cargoFC1!M290</f>
        <v>4.6161321671525615</v>
      </c>
      <c r="N290" s="2">
        <f>volum/cargoFC1!N290</f>
        <v>0.58750773036487192</v>
      </c>
      <c r="O290" s="2">
        <f>volum/cargoFC1!O290</f>
        <v>26.994922033937957</v>
      </c>
      <c r="P290" s="2">
        <f>volum/cargoFC1!P290</f>
        <v>18.896445423756568</v>
      </c>
      <c r="Q290" s="2">
        <f>volum/cargoFC1!Q290</f>
        <v>103.90492359932081</v>
      </c>
      <c r="R290" s="2">
        <f>volum/cargoFC1!R290</f>
        <v>3.4634974533106937</v>
      </c>
      <c r="S290" s="2">
        <f>volum/cargoFC1!S290</f>
        <v>3.1746028311911059</v>
      </c>
      <c r="T290" s="2">
        <f>volum/cargoFC1!T290</f>
        <v>7.9365070779777707</v>
      </c>
    </row>
    <row r="291" spans="1:20">
      <c r="A291" s="8">
        <v>28.9</v>
      </c>
      <c r="B291" s="2">
        <f>volum/cargoFC1!B291</f>
        <v>16.977928692699493</v>
      </c>
      <c r="C291" s="2">
        <f>volum/cargoFC1!C291</f>
        <v>11.520737327188964</v>
      </c>
      <c r="D291" s="2">
        <f>battery_capacity/cargoFC1!D291</f>
        <v>2.0142857142857142</v>
      </c>
      <c r="E291" s="2">
        <f>battery_capacity/cargoFC1!E291</f>
        <v>3.6428571428571428</v>
      </c>
      <c r="F291" s="2">
        <f>battery_capacity/cargoFC1!F291</f>
        <v>4.2857142857142856</v>
      </c>
      <c r="G291" s="2">
        <f>battery_capacity/cargoFC1!G291</f>
        <v>5.2142857142857144</v>
      </c>
      <c r="H291" s="2">
        <f>battery_capacity/cargoFC1!H291</f>
        <v>3.6428571428571428</v>
      </c>
      <c r="I291" s="2">
        <f>battery_capacity/cargoFC1!I291</f>
        <v>5.7142857142857144</v>
      </c>
      <c r="J291" s="2">
        <f>volum/cargoFC1!J291</f>
        <v>0</v>
      </c>
      <c r="K291">
        <f>volum/cargoFC1!K291</f>
        <v>10.779636087872198</v>
      </c>
      <c r="L291">
        <f>volum/cargoFC1!L291</f>
        <v>18.864363153776349</v>
      </c>
      <c r="M291" s="2">
        <f>battery_capacity/cargoFC1!M291</f>
        <v>4.6082949308755623</v>
      </c>
      <c r="N291" s="2">
        <f>volum/cargoFC1!N291</f>
        <v>0.58651026392961758</v>
      </c>
      <c r="O291" s="2">
        <f>volum/cargoFC1!O291</f>
        <v>26.949090219680496</v>
      </c>
      <c r="P291" s="2">
        <f>volum/cargoFC1!P291</f>
        <v>18.864363153776349</v>
      </c>
      <c r="Q291" s="2">
        <f>volum/cargoFC1!Q291</f>
        <v>103.72881355932195</v>
      </c>
      <c r="R291" s="2">
        <f>volum/cargoFC1!R291</f>
        <v>3.4576271186440652</v>
      </c>
      <c r="S291" s="2">
        <f>volum/cargoFC1!S291</f>
        <v>3.1692130098344284</v>
      </c>
      <c r="T291" s="2">
        <f>volum/cargoFC1!T291</f>
        <v>7.9230325245860778</v>
      </c>
    </row>
    <row r="292" spans="1:20">
      <c r="A292" s="8">
        <v>29</v>
      </c>
      <c r="B292" s="2">
        <f>volum/cargoFC1!B292</f>
        <v>16.949152542372882</v>
      </c>
      <c r="C292" s="2">
        <f>volum/cargoFC1!C292</f>
        <v>11.50121065375305</v>
      </c>
      <c r="D292" s="2">
        <f>battery_capacity/cargoFC1!D292</f>
        <v>2.0142857142857142</v>
      </c>
      <c r="E292" s="2">
        <f>battery_capacity/cargoFC1!E292</f>
        <v>3.6428571428571428</v>
      </c>
      <c r="F292" s="2">
        <f>battery_capacity/cargoFC1!F292</f>
        <v>4.2857142857142856</v>
      </c>
      <c r="G292" s="2">
        <f>battery_capacity/cargoFC1!G292</f>
        <v>5.2142857142857144</v>
      </c>
      <c r="H292" s="2">
        <f>battery_capacity/cargoFC1!H292</f>
        <v>3.6428571428571428</v>
      </c>
      <c r="I292" s="2">
        <f>battery_capacity/cargoFC1!I292</f>
        <v>5.7142857142857144</v>
      </c>
      <c r="J292" s="2">
        <f>volum/cargoFC1!J292</f>
        <v>0</v>
      </c>
      <c r="K292">
        <f>volum/cargoFC1!K292</f>
        <v>10.761365507040173</v>
      </c>
      <c r="L292">
        <f>volum/cargoFC1!L292</f>
        <v>18.832389637320304</v>
      </c>
      <c r="M292" s="2">
        <f>battery_capacity/cargoFC1!M292</f>
        <v>4.6004842615011974</v>
      </c>
      <c r="N292" s="2">
        <f>volum/cargoFC1!N292</f>
        <v>0.58551617873651651</v>
      </c>
      <c r="O292" s="2">
        <f>volum/cargoFC1!O292</f>
        <v>26.903413767600433</v>
      </c>
      <c r="P292" s="2">
        <f>volum/cargoFC1!P292</f>
        <v>18.832389637320304</v>
      </c>
      <c r="Q292" s="2">
        <f>volum/cargoFC1!Q292</f>
        <v>103.5532994923857</v>
      </c>
      <c r="R292" s="2">
        <f>volum/cargoFC1!R292</f>
        <v>3.4517766497461899</v>
      </c>
      <c r="S292" s="2">
        <f>volum/cargoFC1!S292</f>
        <v>3.1638414590698138</v>
      </c>
      <c r="T292" s="2">
        <f>volum/cargoFC1!T292</f>
        <v>7.9096036476745404</v>
      </c>
    </row>
    <row r="293" spans="1:20">
      <c r="A293" s="8">
        <v>29.1</v>
      </c>
      <c r="B293" s="2">
        <f>volum/cargoFC1!B293</f>
        <v>16.920473773265652</v>
      </c>
      <c r="C293" s="2">
        <f>volum/cargoFC1!C293</f>
        <v>11.481750060430288</v>
      </c>
      <c r="D293" s="2">
        <f>battery_capacity/cargoFC1!D293</f>
        <v>2.0142857142857142</v>
      </c>
      <c r="E293" s="2">
        <f>battery_capacity/cargoFC1!E293</f>
        <v>3.6428571428571428</v>
      </c>
      <c r="F293" s="2">
        <f>battery_capacity/cargoFC1!F293</f>
        <v>4.2857142857142856</v>
      </c>
      <c r="G293" s="2">
        <f>battery_capacity/cargoFC1!G293</f>
        <v>5.2142857142857144</v>
      </c>
      <c r="H293" s="2">
        <f>battery_capacity/cargoFC1!H293</f>
        <v>3.6428571428571428</v>
      </c>
      <c r="I293" s="2">
        <f>battery_capacity/cargoFC1!I293</f>
        <v>5.7142857142857144</v>
      </c>
      <c r="J293" s="2">
        <f>volum/cargoFC1!J293</f>
        <v>0</v>
      </c>
      <c r="K293">
        <f>volum/cargoFC1!K293</f>
        <v>10.74315675562271</v>
      </c>
      <c r="L293">
        <f>volum/cargoFC1!L293</f>
        <v>18.800524322339744</v>
      </c>
      <c r="M293" s="2">
        <f>battery_capacity/cargoFC1!M293</f>
        <v>4.5927000241720917</v>
      </c>
      <c r="N293" s="2">
        <f>volum/cargoFC1!N293</f>
        <v>0.58452545762190322</v>
      </c>
      <c r="O293" s="2">
        <f>volum/cargoFC1!O293</f>
        <v>26.857891889056777</v>
      </c>
      <c r="P293" s="2">
        <f>volum/cargoFC1!P293</f>
        <v>18.800524322339744</v>
      </c>
      <c r="Q293" s="2">
        <f>volum/cargoFC1!Q293</f>
        <v>103.3783783783783</v>
      </c>
      <c r="R293" s="2">
        <f>volum/cargoFC1!R293</f>
        <v>3.4459459459459434</v>
      </c>
      <c r="S293" s="2">
        <f>volum/cargoFC1!S293</f>
        <v>3.1584880861530804</v>
      </c>
      <c r="T293" s="2">
        <f>volum/cargoFC1!T293</f>
        <v>7.8962202153827068</v>
      </c>
    </row>
    <row r="294" spans="1:20">
      <c r="A294" s="8">
        <v>29.2</v>
      </c>
      <c r="B294" s="2">
        <f>volum/cargoFC1!B294</f>
        <v>16.891891891891891</v>
      </c>
      <c r="C294" s="2">
        <f>volum/cargoFC1!C294</f>
        <v>11.462355212355236</v>
      </c>
      <c r="D294" s="2">
        <f>battery_capacity/cargoFC1!D294</f>
        <v>2.0142857142857142</v>
      </c>
      <c r="E294" s="2">
        <f>battery_capacity/cargoFC1!E294</f>
        <v>3.6428571428571428</v>
      </c>
      <c r="F294" s="2">
        <f>battery_capacity/cargoFC1!F294</f>
        <v>4.2857142857142856</v>
      </c>
      <c r="G294" s="2">
        <f>battery_capacity/cargoFC1!G294</f>
        <v>5.2142857142857144</v>
      </c>
      <c r="H294" s="2">
        <f>battery_capacity/cargoFC1!H294</f>
        <v>3.6428571428571428</v>
      </c>
      <c r="I294" s="2">
        <f>battery_capacity/cargoFC1!I294</f>
        <v>5.7142857142857144</v>
      </c>
      <c r="J294" s="2">
        <f>volum/cargoFC1!J294</f>
        <v>0</v>
      </c>
      <c r="K294">
        <f>volum/cargoFC1!K294</f>
        <v>10.725009520294892</v>
      </c>
      <c r="L294">
        <f>volum/cargoFC1!L294</f>
        <v>18.768766660516061</v>
      </c>
      <c r="M294" s="2">
        <f>battery_capacity/cargoFC1!M294</f>
        <v>4.584942084942071</v>
      </c>
      <c r="N294" s="2">
        <f>volum/cargoFC1!N294</f>
        <v>0.58353808353808245</v>
      </c>
      <c r="O294" s="2">
        <f>volum/cargoFC1!O294</f>
        <v>26.812523800737232</v>
      </c>
      <c r="P294" s="2">
        <f>volum/cargoFC1!P294</f>
        <v>18.768766660516061</v>
      </c>
      <c r="Q294" s="2">
        <f>volum/cargoFC1!Q294</f>
        <v>103.20404721753786</v>
      </c>
      <c r="R294" s="2">
        <f>volum/cargoFC1!R294</f>
        <v>3.4401349072512617</v>
      </c>
      <c r="S294" s="2">
        <f>volum/cargoFC1!S294</f>
        <v>3.1531527989667016</v>
      </c>
      <c r="T294" s="2">
        <f>volum/cargoFC1!T294</f>
        <v>7.882881997416761</v>
      </c>
    </row>
    <row r="295" spans="1:20">
      <c r="A295" s="8">
        <v>29.3</v>
      </c>
      <c r="B295" s="2">
        <f>volum/cargoFC1!B295</f>
        <v>16.863406408094434</v>
      </c>
      <c r="C295" s="2">
        <f>volum/cargoFC1!C295</f>
        <v>11.443025776921248</v>
      </c>
      <c r="D295" s="2">
        <f>battery_capacity/cargoFC1!D295</f>
        <v>2.0142857142857142</v>
      </c>
      <c r="E295" s="2">
        <f>battery_capacity/cargoFC1!E295</f>
        <v>3.6428571428571428</v>
      </c>
      <c r="F295" s="2">
        <f>battery_capacity/cargoFC1!F295</f>
        <v>4.2857142857142856</v>
      </c>
      <c r="G295" s="2">
        <f>battery_capacity/cargoFC1!G295</f>
        <v>5.2142857142857144</v>
      </c>
      <c r="H295" s="2">
        <f>battery_capacity/cargoFC1!H295</f>
        <v>3.6428571428571428</v>
      </c>
      <c r="I295" s="2">
        <f>battery_capacity/cargoFC1!I295</f>
        <v>5.7142857142857144</v>
      </c>
      <c r="J295" s="2">
        <f>volum/cargoFC1!J295</f>
        <v>0</v>
      </c>
      <c r="K295">
        <f>volum/cargoFC1!K295</f>
        <v>10.706923489845281</v>
      </c>
      <c r="L295">
        <f>volum/cargoFC1!L295</f>
        <v>18.737116107229241</v>
      </c>
      <c r="M295" s="2">
        <f>battery_capacity/cargoFC1!M295</f>
        <v>4.5772103107684758</v>
      </c>
      <c r="N295" s="2">
        <f>volum/cargoFC1!N295</f>
        <v>0.58255403955235219</v>
      </c>
      <c r="O295" s="2">
        <f>volum/cargoFC1!O295</f>
        <v>26.767308724613201</v>
      </c>
      <c r="P295" s="2">
        <f>volum/cargoFC1!P295</f>
        <v>18.737116107229241</v>
      </c>
      <c r="Q295" s="2">
        <f>volum/cargoFC1!Q295</f>
        <v>103.03030303030296</v>
      </c>
      <c r="R295" s="2">
        <f>volum/cargoFC1!R295</f>
        <v>3.434343434343432</v>
      </c>
      <c r="S295" s="2">
        <f>volum/cargoFC1!S295</f>
        <v>3.1478355060145167</v>
      </c>
      <c r="T295" s="2">
        <f>volum/cargoFC1!T295</f>
        <v>7.8695887650362977</v>
      </c>
    </row>
    <row r="296" spans="1:20">
      <c r="A296" s="8">
        <v>29.4</v>
      </c>
      <c r="B296" s="2">
        <f>volum/cargoFC1!B296</f>
        <v>16.835016835016837</v>
      </c>
      <c r="C296" s="2">
        <f>volum/cargoFC1!C296</f>
        <v>11.423761423761448</v>
      </c>
      <c r="D296" s="2">
        <f>battery_capacity/cargoFC1!D296</f>
        <v>2.0142857142857142</v>
      </c>
      <c r="E296" s="2">
        <f>battery_capacity/cargoFC1!E296</f>
        <v>3.6428571428571428</v>
      </c>
      <c r="F296" s="2">
        <f>battery_capacity/cargoFC1!F296</f>
        <v>4.2857142857142856</v>
      </c>
      <c r="G296" s="2">
        <f>battery_capacity/cargoFC1!G296</f>
        <v>5.2142857142857144</v>
      </c>
      <c r="H296" s="2">
        <f>battery_capacity/cargoFC1!H296</f>
        <v>3.6428571428571428</v>
      </c>
      <c r="I296" s="2">
        <f>battery_capacity/cargoFC1!I296</f>
        <v>5.7142857142857144</v>
      </c>
      <c r="J296" s="2">
        <f>volum/cargoFC1!J296</f>
        <v>0</v>
      </c>
      <c r="K296">
        <f>volum/cargoFC1!K296</f>
        <v>10.688898355158134</v>
      </c>
      <c r="L296">
        <f>volum/cargoFC1!L296</f>
        <v>18.705572121526735</v>
      </c>
      <c r="M296" s="2">
        <f>battery_capacity/cargoFC1!M296</f>
        <v>4.5695045695045557</v>
      </c>
      <c r="N296" s="2">
        <f>volum/cargoFC1!N296</f>
        <v>0.58157330884603509</v>
      </c>
      <c r="O296" s="2">
        <f>volum/cargoFC1!O296</f>
        <v>26.722245887895337</v>
      </c>
      <c r="P296" s="2">
        <f>volum/cargoFC1!P296</f>
        <v>18.705572121526735</v>
      </c>
      <c r="Q296" s="2">
        <f>volum/cargoFC1!Q296</f>
        <v>102.85714285714279</v>
      </c>
      <c r="R296" s="2">
        <f>volum/cargoFC1!R296</f>
        <v>3.4285714285714266</v>
      </c>
      <c r="S296" s="2">
        <f>volum/cargoFC1!S296</f>
        <v>3.1425361164164953</v>
      </c>
      <c r="T296" s="2">
        <f>volum/cargoFC1!T296</f>
        <v>7.8563402910412448</v>
      </c>
    </row>
    <row r="297" spans="1:20">
      <c r="A297" s="8">
        <v>29.5</v>
      </c>
      <c r="B297" s="2">
        <f>volum/cargoFC1!B297</f>
        <v>16.806722689075631</v>
      </c>
      <c r="C297" s="2">
        <f>volum/cargoFC1!C297</f>
        <v>11.404561824729916</v>
      </c>
      <c r="D297" s="2">
        <f>battery_capacity/cargoFC1!D297</f>
        <v>2.0142857142857142</v>
      </c>
      <c r="E297" s="2">
        <f>battery_capacity/cargoFC1!E297</f>
        <v>3.6428571428571428</v>
      </c>
      <c r="F297" s="2">
        <f>battery_capacity/cargoFC1!F297</f>
        <v>4.2857142857142856</v>
      </c>
      <c r="G297" s="2">
        <f>battery_capacity/cargoFC1!G297</f>
        <v>5.2142857142857144</v>
      </c>
      <c r="H297" s="2">
        <f>battery_capacity/cargoFC1!H297</f>
        <v>3.6428571428571428</v>
      </c>
      <c r="I297" s="2">
        <f>battery_capacity/cargoFC1!I297</f>
        <v>5.7142857142857144</v>
      </c>
      <c r="J297" s="2">
        <f>volum/cargoFC1!J297</f>
        <v>0</v>
      </c>
      <c r="K297">
        <f>volum/cargoFC1!K297</f>
        <v>10.670933809195814</v>
      </c>
      <c r="L297">
        <f>volum/cargoFC1!L297</f>
        <v>18.674134166092674</v>
      </c>
      <c r="M297" s="2">
        <f>battery_capacity/cargoFC1!M297</f>
        <v>4.561824729891943</v>
      </c>
      <c r="N297" s="2">
        <f>volum/cargoFC1!N297</f>
        <v>0.58059587471352081</v>
      </c>
      <c r="O297" s="2">
        <f>volum/cargoFC1!O297</f>
        <v>26.677334522989533</v>
      </c>
      <c r="P297" s="2">
        <f>volum/cargoFC1!P297</f>
        <v>18.674134166092674</v>
      </c>
      <c r="Q297" s="2">
        <f>volum/cargoFC1!Q297</f>
        <v>102.68456375838922</v>
      </c>
      <c r="R297" s="2">
        <f>volum/cargoFC1!R297</f>
        <v>3.4228187919463071</v>
      </c>
      <c r="S297" s="2">
        <f>volum/cargoFC1!S297</f>
        <v>3.1372545399035734</v>
      </c>
      <c r="T297" s="2">
        <f>volum/cargoFC1!T297</f>
        <v>7.8431363497589395</v>
      </c>
    </row>
    <row r="298" spans="1:20">
      <c r="A298" s="8">
        <v>29.6</v>
      </c>
      <c r="B298" s="2">
        <f>volum/cargoFC1!B298</f>
        <v>16.778523489932887</v>
      </c>
      <c r="C298" s="2">
        <f>volum/cargoFC1!C298</f>
        <v>11.385426653883053</v>
      </c>
      <c r="D298" s="2">
        <f>battery_capacity/cargoFC1!D298</f>
        <v>2.0142857142857142</v>
      </c>
      <c r="E298" s="2">
        <f>battery_capacity/cargoFC1!E298</f>
        <v>3.6428571428571428</v>
      </c>
      <c r="F298" s="2">
        <f>battery_capacity/cargoFC1!F298</f>
        <v>4.2857142857142856</v>
      </c>
      <c r="G298" s="2">
        <f>battery_capacity/cargoFC1!G298</f>
        <v>5.2142857142857144</v>
      </c>
      <c r="H298" s="2">
        <f>battery_capacity/cargoFC1!H298</f>
        <v>3.6428571428571428</v>
      </c>
      <c r="I298" s="2">
        <f>battery_capacity/cargoFC1!I298</f>
        <v>5.7142857142857144</v>
      </c>
      <c r="J298" s="2">
        <f>volum/cargoFC1!J298</f>
        <v>0</v>
      </c>
      <c r="K298">
        <f>volum/cargoFC1!K298</f>
        <v>10.653029546981331</v>
      </c>
      <c r="L298">
        <f>volum/cargoFC1!L298</f>
        <v>18.64280170721733</v>
      </c>
      <c r="M298" s="2">
        <f>battery_capacity/cargoFC1!M298</f>
        <v>4.5541706615531981</v>
      </c>
      <c r="N298" s="2">
        <f>volum/cargoFC1!N298</f>
        <v>0.57962172056131689</v>
      </c>
      <c r="O298" s="2">
        <f>volum/cargoFC1!O298</f>
        <v>26.632573867453328</v>
      </c>
      <c r="P298" s="2">
        <f>volum/cargoFC1!P298</f>
        <v>18.64280170721733</v>
      </c>
      <c r="Q298" s="2">
        <f>volum/cargoFC1!Q298</f>
        <v>102.51256281407031</v>
      </c>
      <c r="R298" s="2">
        <f>volum/cargoFC1!R298</f>
        <v>3.4170854271356772</v>
      </c>
      <c r="S298" s="2">
        <f>volum/cargoFC1!S298</f>
        <v>3.1319906868125158</v>
      </c>
      <c r="T298" s="2">
        <f>volum/cargoFC1!T298</f>
        <v>7.8299767170312959</v>
      </c>
    </row>
    <row r="299" spans="1:20">
      <c r="A299" s="8">
        <v>29.7</v>
      </c>
      <c r="B299" s="2">
        <f>volum/cargoFC1!B299</f>
        <v>16.750418760469014</v>
      </c>
      <c r="C299" s="2">
        <f>volum/cargoFC1!C299</f>
        <v>11.36635558746114</v>
      </c>
      <c r="D299" s="2">
        <f>battery_capacity/cargoFC1!D299</f>
        <v>2.0142857142857142</v>
      </c>
      <c r="E299" s="2">
        <f>battery_capacity/cargoFC1!E299</f>
        <v>3.6428571428571428</v>
      </c>
      <c r="F299" s="2">
        <f>battery_capacity/cargoFC1!F299</f>
        <v>4.2857142857142856</v>
      </c>
      <c r="G299" s="2">
        <f>battery_capacity/cargoFC1!G299</f>
        <v>5.2142857142857144</v>
      </c>
      <c r="H299" s="2">
        <f>battery_capacity/cargoFC1!H299</f>
        <v>3.6428571428571428</v>
      </c>
      <c r="I299" s="2">
        <f>battery_capacity/cargoFC1!I299</f>
        <v>5.7142857142857144</v>
      </c>
      <c r="J299" s="2">
        <f>volum/cargoFC1!J299</f>
        <v>0</v>
      </c>
      <c r="K299">
        <f>volum/cargoFC1!K299</f>
        <v>10.635185265581097</v>
      </c>
      <c r="L299">
        <f>volum/cargoFC1!L299</f>
        <v>18.611574214766918</v>
      </c>
      <c r="M299" s="2">
        <f>battery_capacity/cargoFC1!M299</f>
        <v>4.5465422349844324</v>
      </c>
      <c r="N299" s="2">
        <f>volum/cargoFC1!N299</f>
        <v>0.57865082990711036</v>
      </c>
      <c r="O299" s="2">
        <f>volum/cargoFC1!O299</f>
        <v>26.58796316395274</v>
      </c>
      <c r="P299" s="2">
        <f>volum/cargoFC1!P299</f>
        <v>18.611574214766918</v>
      </c>
      <c r="Q299" s="2">
        <f>volum/cargoFC1!Q299</f>
        <v>102.3411371237458</v>
      </c>
      <c r="R299" s="2">
        <f>volum/cargoFC1!R299</f>
        <v>3.411371237458193</v>
      </c>
      <c r="S299" s="2">
        <f>volum/cargoFC1!S299</f>
        <v>3.1267444680808461</v>
      </c>
      <c r="T299" s="2">
        <f>volum/cargoFC1!T299</f>
        <v>7.816861170202122</v>
      </c>
    </row>
    <row r="300" spans="1:20">
      <c r="A300" s="8">
        <v>29.8</v>
      </c>
      <c r="B300" s="2">
        <f>volum/cargoFC1!B300</f>
        <v>16.722408026755854</v>
      </c>
      <c r="C300" s="2">
        <f>volum/cargoFC1!C300</f>
        <v>11.347348303870067</v>
      </c>
      <c r="D300" s="2">
        <f>battery_capacity/cargoFC1!D300</f>
        <v>2.0142857142857142</v>
      </c>
      <c r="E300" s="2">
        <f>battery_capacity/cargoFC1!E300</f>
        <v>3.6428571428571428</v>
      </c>
      <c r="F300" s="2">
        <f>battery_capacity/cargoFC1!F300</f>
        <v>4.2857142857142856</v>
      </c>
      <c r="G300" s="2">
        <f>battery_capacity/cargoFC1!G300</f>
        <v>5.2142857142857144</v>
      </c>
      <c r="H300" s="2">
        <f>battery_capacity/cargoFC1!H300</f>
        <v>3.6428571428571428</v>
      </c>
      <c r="I300" s="2">
        <f>battery_capacity/cargoFC1!I300</f>
        <v>5.7142857142857144</v>
      </c>
      <c r="J300" s="2">
        <f>volum/cargoFC1!J300</f>
        <v>0</v>
      </c>
      <c r="K300">
        <f>volum/cargoFC1!K300</f>
        <v>10.617400664087837</v>
      </c>
      <c r="L300">
        <f>volum/cargoFC1!L300</f>
        <v>18.580451162153715</v>
      </c>
      <c r="M300" s="2">
        <f>battery_capacity/cargoFC1!M300</f>
        <v>4.5389393215480034</v>
      </c>
      <c r="N300" s="2">
        <f>volum/cargoFC1!N300</f>
        <v>0.57768318637883764</v>
      </c>
      <c r="O300" s="2">
        <f>volum/cargoFC1!O300</f>
        <v>26.543501660219594</v>
      </c>
      <c r="P300" s="2">
        <f>volum/cargoFC1!P300</f>
        <v>18.580451162153715</v>
      </c>
      <c r="Q300" s="2">
        <f>volum/cargoFC1!Q300</f>
        <v>102.17028380634389</v>
      </c>
      <c r="R300" s="2">
        <f>volum/cargoFC1!R300</f>
        <v>3.4056761268781295</v>
      </c>
      <c r="S300" s="2">
        <f>volum/cargoFC1!S300</f>
        <v>3.1215157952418289</v>
      </c>
      <c r="T300" s="2">
        <f>volum/cargoFC1!T300</f>
        <v>7.8037894881045782</v>
      </c>
    </row>
    <row r="301" spans="1:20">
      <c r="A301" s="8">
        <v>29.9</v>
      </c>
      <c r="B301" s="2">
        <f>volum/cargoFC1!B301</f>
        <v>16.694490818030051</v>
      </c>
      <c r="C301" s="2">
        <f>volum/cargoFC1!C301</f>
        <v>11.328404483663272</v>
      </c>
      <c r="D301" s="2">
        <f>battery_capacity/cargoFC1!D301</f>
        <v>2.0142857142857142</v>
      </c>
      <c r="E301" s="2">
        <f>battery_capacity/cargoFC1!E301</f>
        <v>3.6428571428571428</v>
      </c>
      <c r="F301" s="2">
        <f>battery_capacity/cargoFC1!F301</f>
        <v>4.2857142857142856</v>
      </c>
      <c r="G301" s="2">
        <f>battery_capacity/cargoFC1!G301</f>
        <v>5.2142857142857144</v>
      </c>
      <c r="H301" s="2">
        <f>battery_capacity/cargoFC1!H301</f>
        <v>3.6428571428571428</v>
      </c>
      <c r="I301" s="2">
        <f>battery_capacity/cargoFC1!I301</f>
        <v>5.7142857142857144</v>
      </c>
      <c r="J301" s="2">
        <f>volum/cargoFC1!J301</f>
        <v>0</v>
      </c>
      <c r="K301">
        <f>volum/cargoFC1!K301</f>
        <v>10.599675443603665</v>
      </c>
      <c r="L301">
        <f>volum/cargoFC1!L301</f>
        <v>18.549432026306416</v>
      </c>
      <c r="M301" s="2">
        <f>battery_capacity/cargoFC1!M301</f>
        <v>4.5313617934652859</v>
      </c>
      <c r="N301" s="2">
        <f>volum/cargoFC1!N301</f>
        <v>0.57671877371376457</v>
      </c>
      <c r="O301" s="2">
        <f>volum/cargoFC1!O301</f>
        <v>26.499188609009163</v>
      </c>
      <c r="P301" s="2">
        <f>volum/cargoFC1!P301</f>
        <v>18.549432026306416</v>
      </c>
      <c r="Q301" s="2">
        <f>volum/cargoFC1!Q301</f>
        <v>112.73684210526314</v>
      </c>
      <c r="R301" s="2">
        <f>volum/cargoFC1!R301</f>
        <v>3.7578947368421045</v>
      </c>
      <c r="S301" s="2">
        <f>volum/cargoFC1!S301</f>
        <v>3.1163045804194822</v>
      </c>
      <c r="T301" s="2">
        <f>volum/cargoFC1!T301</f>
        <v>7.7907614510487111</v>
      </c>
    </row>
    <row r="302" spans="1:20">
      <c r="A302" s="8">
        <v>30</v>
      </c>
      <c r="B302" s="2">
        <f>volum/cargoFC1!B302</f>
        <v>18.421052631578949</v>
      </c>
      <c r="C302" s="2">
        <f>volum/cargoFC1!C302</f>
        <v>12.500000000000027</v>
      </c>
      <c r="D302" s="2">
        <f>battery_capacity/cargoFC1!D302</f>
        <v>2.0142857142857142</v>
      </c>
      <c r="E302" s="2">
        <f>battery_capacity/cargoFC1!E302</f>
        <v>3.6428571428571428</v>
      </c>
      <c r="F302" s="2">
        <f>battery_capacity/cargoFC1!F302</f>
        <v>4.2857142857142856</v>
      </c>
      <c r="G302" s="2">
        <f>battery_capacity/cargoFC1!G302</f>
        <v>5.2142857142857144</v>
      </c>
      <c r="H302" s="2">
        <f>battery_capacity/cargoFC1!H302</f>
        <v>3.6428571428571428</v>
      </c>
      <c r="I302" s="2">
        <f>battery_capacity/cargoFC1!I302</f>
        <v>5.7142857142857144</v>
      </c>
      <c r="J302" s="2">
        <f>volum/cargoFC1!J302</f>
        <v>0</v>
      </c>
      <c r="K302">
        <f>volum/cargoFC1!K302</f>
        <v>10.582010582010614</v>
      </c>
      <c r="L302">
        <f>volum/cargoFC1!L302</f>
        <v>18.518518518518576</v>
      </c>
      <c r="M302" s="2">
        <f>battery_capacity/cargoFC1!M302</f>
        <v>4.9999999999999849</v>
      </c>
      <c r="N302" s="2">
        <f>volum/cargoFC1!N302</f>
        <v>0.63636363636363547</v>
      </c>
      <c r="O302" s="2">
        <f>volum/cargoFC1!O302</f>
        <v>26.455026455026537</v>
      </c>
      <c r="P302" s="2">
        <f>volum/cargoFC1!P302</f>
        <v>18.518518518518576</v>
      </c>
      <c r="Q302" s="2">
        <f>volum/cargoFC1!Q302</f>
        <v>101.83028286189682</v>
      </c>
      <c r="R302" s="2">
        <f>volum/cargoFC1!R302</f>
        <v>3.3943427620632276</v>
      </c>
      <c r="S302" s="2">
        <f>volum/cargoFC1!S302</f>
        <v>3.1111111111111245</v>
      </c>
      <c r="T302" s="2">
        <f>volum/cargoFC1!T302</f>
        <v>7.7777777777778176</v>
      </c>
    </row>
    <row r="303" spans="1:20">
      <c r="A303" s="8">
        <v>30.1</v>
      </c>
      <c r="B303" s="2">
        <f>volum/cargoFC1!B303</f>
        <v>16.638935108153078</v>
      </c>
      <c r="C303" s="2">
        <f>volum/cargoFC1!C303</f>
        <v>11.290705966246756</v>
      </c>
      <c r="D303" s="2">
        <f>battery_capacity/cargoFC1!D303</f>
        <v>2.0142857142857142</v>
      </c>
      <c r="E303" s="2">
        <f>battery_capacity/cargoFC1!E303</f>
        <v>3.6428571428571428</v>
      </c>
      <c r="F303" s="2">
        <f>battery_capacity/cargoFC1!F303</f>
        <v>4.2857142857142856</v>
      </c>
      <c r="G303" s="2">
        <f>battery_capacity/cargoFC1!G303</f>
        <v>5.2142857142857144</v>
      </c>
      <c r="H303" s="2">
        <f>battery_capacity/cargoFC1!H303</f>
        <v>3.6428571428571428</v>
      </c>
      <c r="I303" s="2">
        <f>battery_capacity/cargoFC1!I303</f>
        <v>5.7142857142857144</v>
      </c>
      <c r="J303" s="2">
        <f>volum/cargoFC1!J303</f>
        <v>0</v>
      </c>
      <c r="K303">
        <f>volum/cargoFC1!K303</f>
        <v>10.56440323056634</v>
      </c>
      <c r="L303">
        <f>volum/cargoFC1!L303</f>
        <v>18.487705653491098</v>
      </c>
      <c r="M303" s="2">
        <f>battery_capacity/cargoFC1!M303</f>
        <v>4.5162823864986787</v>
      </c>
      <c r="N303" s="2">
        <f>volum/cargoFC1!N303</f>
        <v>0.57479957646346924</v>
      </c>
      <c r="O303" s="2">
        <f>volum/cargoFC1!O303</f>
        <v>26.41100807641585</v>
      </c>
      <c r="P303" s="2">
        <f>volum/cargoFC1!P303</f>
        <v>18.487705653491098</v>
      </c>
      <c r="Q303" s="2">
        <f>volum/cargoFC1!Q303</f>
        <v>101.6611295681063</v>
      </c>
      <c r="R303" s="2">
        <f>volum/cargoFC1!R303</f>
        <v>3.3887043189368771</v>
      </c>
      <c r="S303" s="2">
        <f>volum/cargoFC1!S303</f>
        <v>3.1059345497865078</v>
      </c>
      <c r="T303" s="2">
        <f>volum/cargoFC1!T303</f>
        <v>7.7648363744662765</v>
      </c>
    </row>
    <row r="304" spans="1:20">
      <c r="A304" s="8">
        <v>30.2</v>
      </c>
      <c r="B304" s="2">
        <f>volum/cargoFC1!B304</f>
        <v>16.611295681063122</v>
      </c>
      <c r="C304" s="2">
        <f>volum/cargoFC1!C304</f>
        <v>11.271950640721428</v>
      </c>
      <c r="D304" s="2">
        <f>battery_capacity/cargoFC1!D304</f>
        <v>2.0142857142857142</v>
      </c>
      <c r="E304" s="2">
        <f>battery_capacity/cargoFC1!E304</f>
        <v>3.6428571428571428</v>
      </c>
      <c r="F304" s="2">
        <f>battery_capacity/cargoFC1!F304</f>
        <v>4.2857142857142856</v>
      </c>
      <c r="G304" s="2">
        <f>battery_capacity/cargoFC1!G304</f>
        <v>5.2142857142857144</v>
      </c>
      <c r="H304" s="2">
        <f>battery_capacity/cargoFC1!H304</f>
        <v>3.6428571428571428</v>
      </c>
      <c r="I304" s="2">
        <f>battery_capacity/cargoFC1!I304</f>
        <v>5.7142857142857144</v>
      </c>
      <c r="J304" s="2">
        <f>volum/cargoFC1!J304</f>
        <v>0</v>
      </c>
      <c r="K304">
        <f>volum/cargoFC1!K304</f>
        <v>10.546854375348405</v>
      </c>
      <c r="L304">
        <f>volum/cargoFC1!L304</f>
        <v>18.456995156859705</v>
      </c>
      <c r="M304" s="2">
        <f>battery_capacity/cargoFC1!M304</f>
        <v>4.5087802562885484</v>
      </c>
      <c r="N304" s="2">
        <f>volum/cargoFC1!N304</f>
        <v>0.57384475989127082</v>
      </c>
      <c r="O304" s="2">
        <f>volum/cargoFC1!O304</f>
        <v>26.36713593837101</v>
      </c>
      <c r="P304" s="2">
        <f>volum/cargoFC1!P304</f>
        <v>18.456995156859705</v>
      </c>
      <c r="Q304" s="2">
        <f>volum/cargoFC1!Q304</f>
        <v>101.49253731343283</v>
      </c>
      <c r="R304" s="2">
        <f>volum/cargoFC1!R304</f>
        <v>3.383084577114428</v>
      </c>
      <c r="S304" s="2">
        <f>volum/cargoFC1!S304</f>
        <v>3.1007751863524349</v>
      </c>
      <c r="T304" s="2">
        <f>volum/cargoFC1!T304</f>
        <v>7.7519379658810941</v>
      </c>
    </row>
    <row r="305" spans="1:20">
      <c r="A305" s="8">
        <v>30.3</v>
      </c>
      <c r="B305" s="2">
        <f>volum/cargoFC1!B305</f>
        <v>16.58374792703151</v>
      </c>
      <c r="C305" s="2">
        <f>volum/cargoFC1!C305</f>
        <v>11.253257521914263</v>
      </c>
      <c r="D305" s="2">
        <f>battery_capacity/cargoFC1!D305</f>
        <v>2.0142857142857142</v>
      </c>
      <c r="E305" s="2">
        <f>battery_capacity/cargoFC1!E305</f>
        <v>3.6428571428571428</v>
      </c>
      <c r="F305" s="2">
        <f>battery_capacity/cargoFC1!F305</f>
        <v>4.2857142857142856</v>
      </c>
      <c r="G305" s="2">
        <f>battery_capacity/cargoFC1!G305</f>
        <v>5.2142857142857144</v>
      </c>
      <c r="H305" s="2">
        <f>battery_capacity/cargoFC1!H305</f>
        <v>3.6428571428571428</v>
      </c>
      <c r="I305" s="2">
        <f>battery_capacity/cargoFC1!I305</f>
        <v>5.7142857142857144</v>
      </c>
      <c r="J305" s="2">
        <f>volum/cargoFC1!J305</f>
        <v>0</v>
      </c>
      <c r="K305">
        <f>volum/cargoFC1!K305</f>
        <v>10.529363725330597</v>
      </c>
      <c r="L305">
        <f>volum/cargoFC1!L305</f>
        <v>18.426386519328545</v>
      </c>
      <c r="M305" s="2">
        <f>battery_capacity/cargoFC1!M305</f>
        <v>4.5013030087656816</v>
      </c>
      <c r="N305" s="2">
        <f>volum/cargoFC1!N305</f>
        <v>0.57289311020654232</v>
      </c>
      <c r="O305" s="2">
        <f>volum/cargoFC1!O305</f>
        <v>26.323409313326493</v>
      </c>
      <c r="P305" s="2">
        <f>volum/cargoFC1!P305</f>
        <v>18.426386519328545</v>
      </c>
      <c r="Q305" s="2">
        <f>volum/cargoFC1!Q305</f>
        <v>101.3245033112583</v>
      </c>
      <c r="R305" s="2">
        <f>volum/cargoFC1!R305</f>
        <v>3.3774834437086096</v>
      </c>
      <c r="S305" s="2">
        <f>volum/cargoFC1!S305</f>
        <v>3.0956329352471998</v>
      </c>
      <c r="T305" s="2">
        <f>volum/cargoFC1!T305</f>
        <v>7.7390823381180054</v>
      </c>
    </row>
    <row r="306" spans="1:20">
      <c r="A306" s="8">
        <v>30.4</v>
      </c>
      <c r="B306" s="2">
        <f>volum/cargoFC1!B306</f>
        <v>16.556291390728475</v>
      </c>
      <c r="C306" s="2">
        <f>volum/cargoFC1!C306</f>
        <v>11.23462630085149</v>
      </c>
      <c r="D306" s="2">
        <f>battery_capacity/cargoFC1!D306</f>
        <v>2.0142857142857142</v>
      </c>
      <c r="E306" s="2">
        <f>battery_capacity/cargoFC1!E306</f>
        <v>3.6428571428571428</v>
      </c>
      <c r="F306" s="2">
        <f>battery_capacity/cargoFC1!F306</f>
        <v>4.2857142857142856</v>
      </c>
      <c r="G306" s="2">
        <f>battery_capacity/cargoFC1!G306</f>
        <v>5.2142857142857144</v>
      </c>
      <c r="H306" s="2">
        <f>battery_capacity/cargoFC1!H306</f>
        <v>3.6428571428571428</v>
      </c>
      <c r="I306" s="2">
        <f>battery_capacity/cargoFC1!I306</f>
        <v>5.7142857142857144</v>
      </c>
      <c r="J306" s="2">
        <f>volum/cargoFC1!J306</f>
        <v>0</v>
      </c>
      <c r="K306">
        <f>volum/cargoFC1!K306</f>
        <v>10.511930991414042</v>
      </c>
      <c r="L306">
        <f>volum/cargoFC1!L306</f>
        <v>18.395879234974576</v>
      </c>
      <c r="M306" s="2">
        <f>battery_capacity/cargoFC1!M306</f>
        <v>4.4938505203405725</v>
      </c>
      <c r="N306" s="2">
        <f>volum/cargoFC1!N306</f>
        <v>0.57194461167971022</v>
      </c>
      <c r="O306" s="2">
        <f>volum/cargoFC1!O306</f>
        <v>26.279827478535108</v>
      </c>
      <c r="P306" s="2">
        <f>volum/cargoFC1!P306</f>
        <v>18.395879234974576</v>
      </c>
      <c r="Q306" s="2">
        <f>volum/cargoFC1!Q306</f>
        <v>101.15702479338843</v>
      </c>
      <c r="R306" s="2">
        <f>volum/cargoFC1!R306</f>
        <v>3.3719008264462813</v>
      </c>
      <c r="S306" s="2">
        <f>volum/cargoFC1!S306</f>
        <v>3.0905077114757327</v>
      </c>
      <c r="T306" s="2">
        <f>volum/cargoFC1!T306</f>
        <v>7.7262692786893377</v>
      </c>
    </row>
    <row r="307" spans="1:20">
      <c r="A307" s="8">
        <v>30.5</v>
      </c>
      <c r="B307" s="2">
        <f>volum/cargoFC1!B307</f>
        <v>16.528925619834709</v>
      </c>
      <c r="C307" s="2">
        <f>volum/cargoFC1!C307</f>
        <v>11.216056670602148</v>
      </c>
      <c r="D307" s="2">
        <f>battery_capacity/cargoFC1!D307</f>
        <v>2.0142857142857142</v>
      </c>
      <c r="E307" s="2">
        <f>battery_capacity/cargoFC1!E307</f>
        <v>3.6428571428571428</v>
      </c>
      <c r="F307" s="2">
        <f>battery_capacity/cargoFC1!F307</f>
        <v>4.2857142857142856</v>
      </c>
      <c r="G307" s="2">
        <f>battery_capacity/cargoFC1!G307</f>
        <v>5.2142857142857144</v>
      </c>
      <c r="H307" s="2">
        <f>battery_capacity/cargoFC1!H307</f>
        <v>3.6428571428571428</v>
      </c>
      <c r="I307" s="2">
        <f>battery_capacity/cargoFC1!I307</f>
        <v>5.7142857142857144</v>
      </c>
      <c r="J307" s="2">
        <f>volum/cargoFC1!J307</f>
        <v>0</v>
      </c>
      <c r="K307">
        <f>volum/cargoFC1!K307</f>
        <v>10.494555886411245</v>
      </c>
      <c r="L307">
        <f>volum/cargoFC1!L307</f>
        <v>18.365472801219681</v>
      </c>
      <c r="M307" s="2">
        <f>battery_capacity/cargoFC1!M307</f>
        <v>4.4864226682408361</v>
      </c>
      <c r="N307" s="2">
        <f>volum/cargoFC1!N307</f>
        <v>0.57099924868519836</v>
      </c>
      <c r="O307" s="2">
        <f>volum/cargoFC1!O307</f>
        <v>26.236389716028114</v>
      </c>
      <c r="P307" s="2">
        <f>volum/cargoFC1!P307</f>
        <v>18.365472801219681</v>
      </c>
      <c r="Q307" s="2">
        <f>volum/cargoFC1!Q307</f>
        <v>100.990099009901</v>
      </c>
      <c r="R307" s="2">
        <f>volum/cargoFC1!R307</f>
        <v>3.3663366336633671</v>
      </c>
      <c r="S307" s="2">
        <f>volum/cargoFC1!S307</f>
        <v>3.0853994306049111</v>
      </c>
      <c r="T307" s="2">
        <f>volum/cargoFC1!T307</f>
        <v>7.7134985765122837</v>
      </c>
    </row>
    <row r="308" spans="1:20">
      <c r="A308" s="8">
        <v>30.6</v>
      </c>
      <c r="B308" s="2">
        <f>volum/cargoFC1!B308</f>
        <v>16.5016501650165</v>
      </c>
      <c r="C308" s="2">
        <f>volum/cargoFC1!C308</f>
        <v>11.197548326261222</v>
      </c>
      <c r="D308" s="2">
        <f>battery_capacity/cargoFC1!D308</f>
        <v>2.0142857142857142</v>
      </c>
      <c r="E308" s="2">
        <f>battery_capacity/cargoFC1!E308</f>
        <v>3.6428571428571428</v>
      </c>
      <c r="F308" s="2">
        <f>battery_capacity/cargoFC1!F308</f>
        <v>4.2857142857142856</v>
      </c>
      <c r="G308" s="2">
        <f>battery_capacity/cargoFC1!G308</f>
        <v>5.2142857142857144</v>
      </c>
      <c r="H308" s="2">
        <f>battery_capacity/cargoFC1!H308</f>
        <v>3.6428571428571428</v>
      </c>
      <c r="I308" s="2">
        <f>battery_capacity/cargoFC1!I308</f>
        <v>5.7142857142857144</v>
      </c>
      <c r="J308" s="2">
        <f>volum/cargoFC1!J308</f>
        <v>0</v>
      </c>
      <c r="K308">
        <f>volum/cargoFC1!K308</f>
        <v>10.477238125030357</v>
      </c>
      <c r="L308">
        <f>volum/cargoFC1!L308</f>
        <v>18.335166718803126</v>
      </c>
      <c r="M308" s="2">
        <f>battery_capacity/cargoFC1!M308</f>
        <v>4.4790193305044648</v>
      </c>
      <c r="N308" s="2">
        <f>volum/cargoFC1!N308</f>
        <v>0.57005700570056939</v>
      </c>
      <c r="O308" s="2">
        <f>volum/cargoFC1!O308</f>
        <v>26.193095312575895</v>
      </c>
      <c r="P308" s="2">
        <f>volum/cargoFC1!P308</f>
        <v>18.335166718803126</v>
      </c>
      <c r="Q308" s="2">
        <f>volum/cargoFC1!Q308</f>
        <v>100.82372322899506</v>
      </c>
      <c r="R308" s="2">
        <f>volum/cargoFC1!R308</f>
        <v>3.3607907742998355</v>
      </c>
      <c r="S308" s="2">
        <f>volum/cargoFC1!S308</f>
        <v>3.0803080087589301</v>
      </c>
      <c r="T308" s="2">
        <f>volum/cargoFC1!T308</f>
        <v>7.7007700218973305</v>
      </c>
    </row>
    <row r="309" spans="1:20">
      <c r="A309" s="8">
        <v>30.7</v>
      </c>
      <c r="B309" s="2">
        <f>volum/cargoFC1!B309</f>
        <v>16.474464579901152</v>
      </c>
      <c r="C309" s="2">
        <f>volum/cargoFC1!C309</f>
        <v>11.17910096493295</v>
      </c>
      <c r="D309" s="2">
        <f>battery_capacity/cargoFC1!D309</f>
        <v>2.0142857142857142</v>
      </c>
      <c r="E309" s="2">
        <f>battery_capacity/cargoFC1!E309</f>
        <v>3.6428571428571428</v>
      </c>
      <c r="F309" s="2">
        <f>battery_capacity/cargoFC1!F309</f>
        <v>4.2857142857142856</v>
      </c>
      <c r="G309" s="2">
        <f>battery_capacity/cargoFC1!G309</f>
        <v>5.2142857142857144</v>
      </c>
      <c r="H309" s="2">
        <f>battery_capacity/cargoFC1!H309</f>
        <v>3.6428571428571428</v>
      </c>
      <c r="I309" s="2">
        <f>battery_capacity/cargoFC1!I309</f>
        <v>5.7142857142857144</v>
      </c>
      <c r="J309" s="2">
        <f>volum/cargoFC1!J309</f>
        <v>0</v>
      </c>
      <c r="K309">
        <f>volum/cargoFC1!K309</f>
        <v>10.459977423859533</v>
      </c>
      <c r="L309">
        <f>volum/cargoFC1!L309</f>
        <v>18.30496049175418</v>
      </c>
      <c r="M309" s="2">
        <f>battery_capacity/cargoFC1!M309</f>
        <v>4.4716403859731564</v>
      </c>
      <c r="N309" s="2">
        <f>volum/cargoFC1!N309</f>
        <v>0.56911786730567548</v>
      </c>
      <c r="O309" s="2">
        <f>volum/cargoFC1!O309</f>
        <v>26.149943559648829</v>
      </c>
      <c r="P309" s="2">
        <f>volum/cargoFC1!P309</f>
        <v>18.30496049175418</v>
      </c>
      <c r="Q309" s="2">
        <f>volum/cargoFC1!Q309</f>
        <v>100.65789473684212</v>
      </c>
      <c r="R309" s="2">
        <f>volum/cargoFC1!R309</f>
        <v>3.3552631578947376</v>
      </c>
      <c r="S309" s="2">
        <f>volum/cargoFC1!S309</f>
        <v>3.075233362614707</v>
      </c>
      <c r="T309" s="2">
        <f>volum/cargoFC1!T309</f>
        <v>7.6880834065367738</v>
      </c>
    </row>
    <row r="310" spans="1:20">
      <c r="A310" s="8">
        <v>30.8</v>
      </c>
      <c r="B310" s="2">
        <f>volum/cargoFC1!B310</f>
        <v>16.44736842105263</v>
      </c>
      <c r="C310" s="2">
        <f>volum/cargoFC1!C310</f>
        <v>11.16071428571431</v>
      </c>
      <c r="D310" s="2">
        <f>battery_capacity/cargoFC1!D310</f>
        <v>2.0142857142857142</v>
      </c>
      <c r="E310" s="2">
        <f>battery_capacity/cargoFC1!E310</f>
        <v>3.6428571428571428</v>
      </c>
      <c r="F310" s="2">
        <f>battery_capacity/cargoFC1!F310</f>
        <v>4.2857142857142856</v>
      </c>
      <c r="G310" s="2">
        <f>battery_capacity/cargoFC1!G310</f>
        <v>5.2142857142857144</v>
      </c>
      <c r="H310" s="2">
        <f>battery_capacity/cargoFC1!H310</f>
        <v>3.6428571428571428</v>
      </c>
      <c r="I310" s="2">
        <f>battery_capacity/cargoFC1!I310</f>
        <v>5.7142857142857144</v>
      </c>
      <c r="J310" s="2">
        <f>volum/cargoFC1!J310</f>
        <v>0</v>
      </c>
      <c r="K310">
        <f>volum/cargoFC1!K310</f>
        <v>10.442773501351475</v>
      </c>
      <c r="L310">
        <f>volum/cargoFC1!L310</f>
        <v>18.274853627365083</v>
      </c>
      <c r="M310" s="2">
        <f>battery_capacity/cargoFC1!M310</f>
        <v>4.4642857142857002</v>
      </c>
      <c r="N310" s="2">
        <f>volum/cargoFC1!N310</f>
        <v>0.56818181818181757</v>
      </c>
      <c r="O310" s="2">
        <f>volum/cargoFC1!O310</f>
        <v>26.106933753378687</v>
      </c>
      <c r="P310" s="2">
        <f>volum/cargoFC1!P310</f>
        <v>18.274853627365083</v>
      </c>
      <c r="Q310" s="2">
        <f>volum/cargoFC1!Q310</f>
        <v>100.49261083743843</v>
      </c>
      <c r="R310" s="2">
        <f>volum/cargoFC1!R310</f>
        <v>3.3497536945812811</v>
      </c>
      <c r="S310" s="2">
        <f>volum/cargoFC1!S310</f>
        <v>3.0701754093973381</v>
      </c>
      <c r="T310" s="2">
        <f>volum/cargoFC1!T310</f>
        <v>7.6754385234933515</v>
      </c>
    </row>
    <row r="311" spans="1:20">
      <c r="A311" s="8">
        <v>30.9</v>
      </c>
      <c r="B311" s="2">
        <f>volum/cargoFC1!B311</f>
        <v>16.420361247947454</v>
      </c>
      <c r="C311" s="2">
        <f>volum/cargoFC1!C311</f>
        <v>11.142387989678653</v>
      </c>
      <c r="D311" s="2">
        <f>battery_capacity/cargoFC1!D311</f>
        <v>2.0142857142857142</v>
      </c>
      <c r="E311" s="2">
        <f>battery_capacity/cargoFC1!E311</f>
        <v>3.6428571428571428</v>
      </c>
      <c r="F311" s="2">
        <f>battery_capacity/cargoFC1!F311</f>
        <v>4.2857142857142856</v>
      </c>
      <c r="G311" s="2">
        <f>battery_capacity/cargoFC1!G311</f>
        <v>5.2142857142857144</v>
      </c>
      <c r="H311" s="2">
        <f>battery_capacity/cargoFC1!H311</f>
        <v>3.6428571428571428</v>
      </c>
      <c r="I311" s="2">
        <f>battery_capacity/cargoFC1!I311</f>
        <v>5.7142857142857144</v>
      </c>
      <c r="J311" s="2">
        <f>volum/cargoFC1!J311</f>
        <v>0</v>
      </c>
      <c r="K311">
        <f>volum/cargoFC1!K311</f>
        <v>10.425626077808149</v>
      </c>
      <c r="L311">
        <f>volum/cargoFC1!L311</f>
        <v>18.244845636164261</v>
      </c>
      <c r="M311" s="2">
        <f>battery_capacity/cargoFC1!M311</f>
        <v>4.456955195871438</v>
      </c>
      <c r="N311" s="2">
        <f>volum/cargoFC1!N311</f>
        <v>0.56724884311091139</v>
      </c>
      <c r="O311" s="2">
        <f>volum/cargoFC1!O311</f>
        <v>26.064065194520371</v>
      </c>
      <c r="P311" s="2">
        <f>volum/cargoFC1!P311</f>
        <v>18.244845636164261</v>
      </c>
      <c r="Q311" s="2">
        <f>volum/cargoFC1!Q311</f>
        <v>100.32786885245902</v>
      </c>
      <c r="R311" s="2">
        <f>volum/cargoFC1!R311</f>
        <v>3.3442622950819674</v>
      </c>
      <c r="S311" s="2">
        <f>volum/cargoFC1!S311</f>
        <v>3.0651340668756002</v>
      </c>
      <c r="T311" s="2">
        <f>volum/cargoFC1!T311</f>
        <v>7.6628351671890069</v>
      </c>
    </row>
    <row r="312" spans="1:20">
      <c r="A312" s="8">
        <v>31</v>
      </c>
      <c r="B312" s="2">
        <f>volum/cargoFC1!B312</f>
        <v>16.393442622950818</v>
      </c>
      <c r="C312" s="2">
        <f>volum/cargoFC1!C312</f>
        <v>11.124121779859507</v>
      </c>
      <c r="D312" s="2">
        <f>battery_capacity/cargoFC1!D312</f>
        <v>2.0142857142857142</v>
      </c>
      <c r="E312" s="2">
        <f>battery_capacity/cargoFC1!E312</f>
        <v>3.6428571428571428</v>
      </c>
      <c r="F312" s="2">
        <f>battery_capacity/cargoFC1!F312</f>
        <v>4.2857142857142856</v>
      </c>
      <c r="G312" s="2">
        <f>battery_capacity/cargoFC1!G312</f>
        <v>5.2142857142857144</v>
      </c>
      <c r="H312" s="2">
        <f>battery_capacity/cargoFC1!H312</f>
        <v>3.6428571428571428</v>
      </c>
      <c r="I312" s="2">
        <f>battery_capacity/cargoFC1!I312</f>
        <v>5.7142857142857144</v>
      </c>
      <c r="J312" s="2">
        <f>volum/cargoFC1!J312</f>
        <v>0</v>
      </c>
      <c r="K312">
        <f>volum/cargoFC1!K312</f>
        <v>10.408534875365591</v>
      </c>
      <c r="L312">
        <f>volum/cargoFC1!L312</f>
        <v>18.214936031889785</v>
      </c>
      <c r="M312" s="2">
        <f>battery_capacity/cargoFC1!M312</f>
        <v>4.4496487119437802</v>
      </c>
      <c r="N312" s="2">
        <f>volum/cargoFC1!N312</f>
        <v>0.56631892697466402</v>
      </c>
      <c r="O312" s="2">
        <f>volum/cargoFC1!O312</f>
        <v>26.021337188413977</v>
      </c>
      <c r="P312" s="2">
        <f>volum/cargoFC1!P312</f>
        <v>18.214936031889785</v>
      </c>
      <c r="Q312" s="2">
        <f>volum/cargoFC1!Q312</f>
        <v>100.16366612111294</v>
      </c>
      <c r="R312" s="2">
        <f>volum/cargoFC1!R312</f>
        <v>3.3387888707037647</v>
      </c>
      <c r="S312" s="2">
        <f>volum/cargoFC1!S312</f>
        <v>3.0601092533574885</v>
      </c>
      <c r="T312" s="2">
        <f>volum/cargoFC1!T312</f>
        <v>7.6502731333937266</v>
      </c>
    </row>
    <row r="313" spans="1:20">
      <c r="A313" s="8">
        <v>31.1</v>
      </c>
      <c r="B313" s="2">
        <f>volum/cargoFC1!B313</f>
        <v>16.366612111292962</v>
      </c>
      <c r="C313" s="2">
        <f>volum/cargoFC1!C313</f>
        <v>11.105915361234533</v>
      </c>
      <c r="D313" s="2">
        <f>battery_capacity/cargoFC1!D313</f>
        <v>2.0142857142857142</v>
      </c>
      <c r="E313" s="2">
        <f>battery_capacity/cargoFC1!E313</f>
        <v>3.6428571428571428</v>
      </c>
      <c r="F313" s="2">
        <f>battery_capacity/cargoFC1!F313</f>
        <v>4.2857142857142856</v>
      </c>
      <c r="G313" s="2">
        <f>battery_capacity/cargoFC1!G313</f>
        <v>5.2142857142857144</v>
      </c>
      <c r="H313" s="2">
        <f>battery_capacity/cargoFC1!H313</f>
        <v>3.6428571428571428</v>
      </c>
      <c r="I313" s="2">
        <f>battery_capacity/cargoFC1!I313</f>
        <v>5.7142857142857144</v>
      </c>
      <c r="J313" s="2">
        <f>volum/cargoFC1!J313</f>
        <v>0</v>
      </c>
      <c r="K313">
        <f>volum/cargoFC1!K313</f>
        <v>10.391499617978919</v>
      </c>
      <c r="L313">
        <f>volum/cargoFC1!L313</f>
        <v>18.185124331463108</v>
      </c>
      <c r="M313" s="2">
        <f>battery_capacity/cargoFC1!M313</f>
        <v>4.4423661444937901</v>
      </c>
      <c r="N313" s="2">
        <f>volum/cargoFC1!N313</f>
        <v>0.5653920547537562</v>
      </c>
      <c r="O313" s="2">
        <f>volum/cargoFC1!O313</f>
        <v>25.978749044947296</v>
      </c>
      <c r="P313" s="2">
        <f>volum/cargoFC1!P313</f>
        <v>18.185124331463108</v>
      </c>
      <c r="Q313" s="2">
        <f>volum/cargoFC1!Q313</f>
        <v>100</v>
      </c>
      <c r="R313" s="2">
        <f>volum/cargoFC1!R313</f>
        <v>3.3333333333333335</v>
      </c>
      <c r="S313" s="2">
        <f>volum/cargoFC1!S313</f>
        <v>3.0551008876858066</v>
      </c>
      <c r="T313" s="2">
        <f>volum/cargoFC1!T313</f>
        <v>7.6377522192145229</v>
      </c>
    </row>
    <row r="314" spans="1:20">
      <c r="A314" s="8">
        <v>31.2</v>
      </c>
      <c r="B314" s="2">
        <f>volum/cargoFC1!B314</f>
        <v>16.33986928104575</v>
      </c>
      <c r="C314" s="2">
        <f>volum/cargoFC1!C314</f>
        <v>11.08776844070964</v>
      </c>
      <c r="D314" s="2">
        <f>battery_capacity/cargoFC1!D314</f>
        <v>2.0142857142857142</v>
      </c>
      <c r="E314" s="2">
        <f>battery_capacity/cargoFC1!E314</f>
        <v>3.6428571428571428</v>
      </c>
      <c r="F314" s="2">
        <f>battery_capacity/cargoFC1!F314</f>
        <v>4.2857142857142856</v>
      </c>
      <c r="G314" s="2">
        <f>battery_capacity/cargoFC1!G314</f>
        <v>5.2142857142857144</v>
      </c>
      <c r="H314" s="2">
        <f>battery_capacity/cargoFC1!H314</f>
        <v>3.6428571428571428</v>
      </c>
      <c r="I314" s="2">
        <f>battery_capacity/cargoFC1!I314</f>
        <v>5.7142857142857144</v>
      </c>
      <c r="J314" s="2">
        <f>volum/cargoFC1!J314</f>
        <v>0</v>
      </c>
      <c r="K314">
        <f>volum/cargoFC1!K314</f>
        <v>10.374520031407469</v>
      </c>
      <c r="L314">
        <f>volum/cargoFC1!L314</f>
        <v>18.15541005496307</v>
      </c>
      <c r="M314" s="2">
        <f>battery_capacity/cargoFC1!M314</f>
        <v>4.4351073762838329</v>
      </c>
      <c r="N314" s="2">
        <f>volum/cargoFC1!N314</f>
        <v>0.56446821152703441</v>
      </c>
      <c r="O314" s="2">
        <f>volum/cargoFC1!O314</f>
        <v>25.93630007851867</v>
      </c>
      <c r="P314" s="2">
        <f>volum/cargoFC1!P314</f>
        <v>18.15541005496307</v>
      </c>
      <c r="Q314" s="2">
        <f>volum/cargoFC1!Q314</f>
        <v>100</v>
      </c>
      <c r="R314" s="2">
        <f>volum/cargoFC1!R314</f>
        <v>3.3333333333333335</v>
      </c>
      <c r="S314" s="2">
        <f>volum/cargoFC1!S314</f>
        <v>3.0501088892338002</v>
      </c>
      <c r="T314" s="2">
        <f>volum/cargoFC1!T314</f>
        <v>7.6252722230845063</v>
      </c>
    </row>
    <row r="315" spans="1:20">
      <c r="A315" s="8">
        <v>31.3</v>
      </c>
      <c r="B315" s="2">
        <f>volum/cargoFC1!B315</f>
        <v>16.33986928104575</v>
      </c>
      <c r="C315" s="2">
        <f>volum/cargoFC1!C315</f>
        <v>11.08776844070964</v>
      </c>
      <c r="D315" s="2">
        <f>battery_capacity/cargoFC1!D315</f>
        <v>2.0142857142857142</v>
      </c>
      <c r="E315" s="2">
        <f>battery_capacity/cargoFC1!E315</f>
        <v>3.6428571428571428</v>
      </c>
      <c r="F315" s="2">
        <f>battery_capacity/cargoFC1!F315</f>
        <v>4.2857142857142856</v>
      </c>
      <c r="G315" s="2">
        <f>battery_capacity/cargoFC1!G315</f>
        <v>5.2142857142857144</v>
      </c>
      <c r="H315" s="2">
        <f>battery_capacity/cargoFC1!H315</f>
        <v>3.6428571428571428</v>
      </c>
      <c r="I315" s="2">
        <f>battery_capacity/cargoFC1!I315</f>
        <v>5.7142857142857144</v>
      </c>
      <c r="J315" s="2">
        <f>volum/cargoFC1!J315</f>
        <v>0</v>
      </c>
      <c r="K315">
        <f>volum/cargoFC1!K315</f>
        <v>10.374520031407469</v>
      </c>
      <c r="L315">
        <f>volum/cargoFC1!L315</f>
        <v>18.15541005496307</v>
      </c>
      <c r="M315" s="2">
        <f>battery_capacity/cargoFC1!M315</f>
        <v>4.4351073762838329</v>
      </c>
      <c r="N315" s="2">
        <f>volum/cargoFC1!N315</f>
        <v>0.56446821152703441</v>
      </c>
      <c r="O315" s="2">
        <f>volum/cargoFC1!O315</f>
        <v>25.93630007851867</v>
      </c>
      <c r="P315" s="2">
        <f>volum/cargoFC1!P315</f>
        <v>18.15541005496307</v>
      </c>
      <c r="Q315" s="2">
        <f>volum/cargoFC1!Q315</f>
        <v>100</v>
      </c>
      <c r="R315" s="2">
        <f>volum/cargoFC1!R315</f>
        <v>3.3333333333333335</v>
      </c>
      <c r="S315" s="2">
        <f>volum/cargoFC1!S315</f>
        <v>3.0501088892338002</v>
      </c>
      <c r="T315" s="2">
        <f>volum/cargoFC1!T315</f>
        <v>7.6252722230845063</v>
      </c>
    </row>
    <row r="316" spans="1:20">
      <c r="A316" s="8">
        <v>31.4</v>
      </c>
      <c r="B316" s="2">
        <f>volum/cargoFC1!B316</f>
        <v>16.33986928104575</v>
      </c>
      <c r="C316" s="2">
        <f>volum/cargoFC1!C316</f>
        <v>11.08776844070964</v>
      </c>
      <c r="D316" s="2">
        <f>battery_capacity/cargoFC1!D316</f>
        <v>2.0142857142857142</v>
      </c>
      <c r="E316" s="2">
        <f>battery_capacity/cargoFC1!E316</f>
        <v>3.6428571428571428</v>
      </c>
      <c r="F316" s="2">
        <f>battery_capacity/cargoFC1!F316</f>
        <v>4.2857142857142856</v>
      </c>
      <c r="G316" s="2">
        <f>battery_capacity/cargoFC1!G316</f>
        <v>5.2142857142857144</v>
      </c>
      <c r="H316" s="2">
        <f>battery_capacity/cargoFC1!H316</f>
        <v>3.6428571428571428</v>
      </c>
      <c r="I316" s="2">
        <f>battery_capacity/cargoFC1!I316</f>
        <v>5.7142857142857144</v>
      </c>
      <c r="J316" s="2">
        <f>volum/cargoFC1!J316</f>
        <v>0</v>
      </c>
      <c r="K316">
        <f>volum/cargoFC1!K316</f>
        <v>10.374520031407469</v>
      </c>
      <c r="L316">
        <f>volum/cargoFC1!L316</f>
        <v>18.15541005496307</v>
      </c>
      <c r="M316" s="2">
        <f>battery_capacity/cargoFC1!M316</f>
        <v>4.4351073762838329</v>
      </c>
      <c r="N316" s="2">
        <f>volum/cargoFC1!N316</f>
        <v>0.56446821152703441</v>
      </c>
      <c r="O316" s="2">
        <f>volum/cargoFC1!O316</f>
        <v>25.93630007851867</v>
      </c>
      <c r="P316" s="2">
        <f>volum/cargoFC1!P316</f>
        <v>18.15541005496307</v>
      </c>
      <c r="Q316" s="2">
        <f>volum/cargoFC1!Q316</f>
        <v>100</v>
      </c>
      <c r="R316" s="2">
        <f>volum/cargoFC1!R316</f>
        <v>3.3333333333333335</v>
      </c>
      <c r="S316" s="2">
        <f>volum/cargoFC1!S316</f>
        <v>3.0501088892338002</v>
      </c>
      <c r="T316" s="2">
        <f>volum/cargoFC1!T316</f>
        <v>7.6252722230845063</v>
      </c>
    </row>
    <row r="317" spans="1:20">
      <c r="A317" s="8">
        <v>31.5</v>
      </c>
      <c r="B317" s="2">
        <f>volum/cargoFC1!B317</f>
        <v>16.33986928104575</v>
      </c>
      <c r="C317" s="2">
        <f>volum/cargoFC1!C317</f>
        <v>11.08776844070964</v>
      </c>
      <c r="D317" s="2">
        <f>battery_capacity/cargoFC1!D317</f>
        <v>2.0142857142857142</v>
      </c>
      <c r="E317" s="2">
        <f>battery_capacity/cargoFC1!E317</f>
        <v>3.6428571428571428</v>
      </c>
      <c r="F317" s="2">
        <f>battery_capacity/cargoFC1!F317</f>
        <v>4.2857142857142856</v>
      </c>
      <c r="G317" s="2">
        <f>battery_capacity/cargoFC1!G317</f>
        <v>5.2142857142857144</v>
      </c>
      <c r="H317" s="2">
        <f>battery_capacity/cargoFC1!H317</f>
        <v>3.6428571428571428</v>
      </c>
      <c r="I317" s="2">
        <f>battery_capacity/cargoFC1!I317</f>
        <v>5.7142857142857144</v>
      </c>
      <c r="J317" s="2">
        <f>volum/cargoFC1!J317</f>
        <v>0</v>
      </c>
      <c r="K317">
        <f>volum/cargoFC1!K317</f>
        <v>10.374520031407469</v>
      </c>
      <c r="L317">
        <f>volum/cargoFC1!L317</f>
        <v>18.15541005496307</v>
      </c>
      <c r="M317" s="2">
        <f>battery_capacity/cargoFC1!M317</f>
        <v>4.4351073762838329</v>
      </c>
      <c r="N317" s="2">
        <f>volum/cargoFC1!N317</f>
        <v>0.56446821152703441</v>
      </c>
      <c r="O317" s="2">
        <f>volum/cargoFC1!O317</f>
        <v>25.93630007851867</v>
      </c>
      <c r="P317" s="2">
        <f>volum/cargoFC1!P317</f>
        <v>18.15541005496307</v>
      </c>
      <c r="Q317" s="2">
        <f>volum/cargoFC1!Q317</f>
        <v>100</v>
      </c>
      <c r="R317" s="2">
        <f>volum/cargoFC1!R317</f>
        <v>3.3333333333333335</v>
      </c>
      <c r="S317" s="2">
        <f>volum/cargoFC1!S317</f>
        <v>3.0501088892338002</v>
      </c>
      <c r="T317" s="2">
        <f>volum/cargoFC1!T317</f>
        <v>7.6252722230845063</v>
      </c>
    </row>
    <row r="318" spans="1:20">
      <c r="A318" s="8">
        <v>31.6</v>
      </c>
      <c r="B318" s="2">
        <f>volum/cargoFC1!B318</f>
        <v>16.33986928104575</v>
      </c>
      <c r="C318" s="2">
        <f>volum/cargoFC1!C318</f>
        <v>11.08776844070964</v>
      </c>
      <c r="D318" s="2">
        <f>battery_capacity/cargoFC1!D318</f>
        <v>2.0142857142857142</v>
      </c>
      <c r="E318" s="2">
        <f>battery_capacity/cargoFC1!E318</f>
        <v>3.6428571428571428</v>
      </c>
      <c r="F318" s="2">
        <f>battery_capacity/cargoFC1!F318</f>
        <v>4.2857142857142856</v>
      </c>
      <c r="G318" s="2">
        <f>battery_capacity/cargoFC1!G318</f>
        <v>5.2142857142857144</v>
      </c>
      <c r="H318" s="2">
        <f>battery_capacity/cargoFC1!H318</f>
        <v>3.6428571428571428</v>
      </c>
      <c r="I318" s="2">
        <f>battery_capacity/cargoFC1!I318</f>
        <v>5.7142857142857144</v>
      </c>
      <c r="J318" s="2">
        <f>volum/cargoFC1!J318</f>
        <v>0</v>
      </c>
      <c r="K318">
        <f>volum/cargoFC1!K318</f>
        <v>10.374520031407469</v>
      </c>
      <c r="L318">
        <f>volum/cargoFC1!L318</f>
        <v>18.15541005496307</v>
      </c>
      <c r="M318" s="2">
        <f>battery_capacity/cargoFC1!M318</f>
        <v>4.4351073762838329</v>
      </c>
      <c r="N318" s="2">
        <f>volum/cargoFC1!N318</f>
        <v>0.56446821152703441</v>
      </c>
      <c r="O318" s="2">
        <f>volum/cargoFC1!O318</f>
        <v>25.93630007851867</v>
      </c>
      <c r="P318" s="2">
        <f>volum/cargoFC1!P318</f>
        <v>18.15541005496307</v>
      </c>
      <c r="Q318" s="2">
        <f>volum/cargoFC1!Q318</f>
        <v>100</v>
      </c>
      <c r="R318" s="2">
        <f>volum/cargoFC1!R318</f>
        <v>3.3333333333333335</v>
      </c>
      <c r="S318" s="2">
        <f>volum/cargoFC1!S318</f>
        <v>3.0501088892338002</v>
      </c>
      <c r="T318" s="2">
        <f>volum/cargoFC1!T318</f>
        <v>7.6252722230845063</v>
      </c>
    </row>
    <row r="319" spans="1:20">
      <c r="A319" s="8">
        <v>31.7</v>
      </c>
      <c r="B319" s="2">
        <f>volum/cargoFC1!B319</f>
        <v>16.33986928104575</v>
      </c>
      <c r="C319" s="2">
        <f>volum/cargoFC1!C319</f>
        <v>11.08776844070964</v>
      </c>
      <c r="D319" s="2">
        <f>battery_capacity/cargoFC1!D319</f>
        <v>2.0142857142857142</v>
      </c>
      <c r="E319" s="2">
        <f>battery_capacity/cargoFC1!E319</f>
        <v>3.6428571428571428</v>
      </c>
      <c r="F319" s="2">
        <f>battery_capacity/cargoFC1!F319</f>
        <v>4.2857142857142856</v>
      </c>
      <c r="G319" s="2">
        <f>battery_capacity/cargoFC1!G319</f>
        <v>5.2142857142857144</v>
      </c>
      <c r="H319" s="2">
        <f>battery_capacity/cargoFC1!H319</f>
        <v>3.6428571428571428</v>
      </c>
      <c r="I319" s="2">
        <f>battery_capacity/cargoFC1!I319</f>
        <v>5.7142857142857144</v>
      </c>
      <c r="J319" s="2">
        <f>volum/cargoFC1!J319</f>
        <v>0</v>
      </c>
      <c r="K319">
        <f>volum/cargoFC1!K319</f>
        <v>10.374520031407469</v>
      </c>
      <c r="L319">
        <f>volum/cargoFC1!L319</f>
        <v>18.15541005496307</v>
      </c>
      <c r="M319" s="2">
        <f>battery_capacity/cargoFC1!M319</f>
        <v>4.4351073762838329</v>
      </c>
      <c r="N319" s="2">
        <f>volum/cargoFC1!N319</f>
        <v>0.56446821152703441</v>
      </c>
      <c r="O319" s="2">
        <f>volum/cargoFC1!O319</f>
        <v>25.93630007851867</v>
      </c>
      <c r="P319" s="2">
        <f>volum/cargoFC1!P319</f>
        <v>18.15541005496307</v>
      </c>
      <c r="Q319" s="2">
        <f>volum/cargoFC1!Q319</f>
        <v>100</v>
      </c>
      <c r="R319" s="2">
        <f>volum/cargoFC1!R319</f>
        <v>3.3333333333333335</v>
      </c>
      <c r="S319" s="2">
        <f>volum/cargoFC1!S319</f>
        <v>3.0501088892338002</v>
      </c>
      <c r="T319" s="2">
        <f>volum/cargoFC1!T319</f>
        <v>7.6252722230845063</v>
      </c>
    </row>
    <row r="320" spans="1:20">
      <c r="A320" s="8">
        <v>31.8</v>
      </c>
      <c r="B320" s="2">
        <f>volum/cargoFC1!B320</f>
        <v>16.33986928104575</v>
      </c>
      <c r="C320" s="2">
        <f>volum/cargoFC1!C320</f>
        <v>11.08776844070964</v>
      </c>
      <c r="D320" s="2">
        <f>battery_capacity/cargoFC1!D320</f>
        <v>2.0142857142857142</v>
      </c>
      <c r="E320" s="2">
        <f>battery_capacity/cargoFC1!E320</f>
        <v>3.6428571428571428</v>
      </c>
      <c r="F320" s="2">
        <f>battery_capacity/cargoFC1!F320</f>
        <v>4.2857142857142856</v>
      </c>
      <c r="G320" s="2">
        <f>battery_capacity/cargoFC1!G320</f>
        <v>5.2142857142857144</v>
      </c>
      <c r="H320" s="2">
        <f>battery_capacity/cargoFC1!H320</f>
        <v>3.6428571428571428</v>
      </c>
      <c r="I320" s="2">
        <f>battery_capacity/cargoFC1!I320</f>
        <v>5.7142857142857144</v>
      </c>
      <c r="J320" s="2">
        <f>volum/cargoFC1!J320</f>
        <v>0</v>
      </c>
      <c r="K320">
        <f>volum/cargoFC1!K320</f>
        <v>10.374520031407469</v>
      </c>
      <c r="L320">
        <f>volum/cargoFC1!L320</f>
        <v>18.15541005496307</v>
      </c>
      <c r="M320" s="2">
        <f>battery_capacity/cargoFC1!M320</f>
        <v>4.4351073762838329</v>
      </c>
      <c r="N320" s="2">
        <f>volum/cargoFC1!N320</f>
        <v>0.56446821152703441</v>
      </c>
      <c r="O320" s="2">
        <f>volum/cargoFC1!O320</f>
        <v>25.93630007851867</v>
      </c>
      <c r="P320" s="2">
        <f>volum/cargoFC1!P320</f>
        <v>18.15541005496307</v>
      </c>
      <c r="Q320" s="2">
        <f>volum/cargoFC1!Q320</f>
        <v>100</v>
      </c>
      <c r="R320" s="2">
        <f>volum/cargoFC1!R320</f>
        <v>3.3333333333333335</v>
      </c>
      <c r="S320" s="2">
        <f>volum/cargoFC1!S320</f>
        <v>3.0501088892338002</v>
      </c>
      <c r="T320" s="2">
        <f>volum/cargoFC1!T320</f>
        <v>7.6252722230845063</v>
      </c>
    </row>
    <row r="321" spans="1:20">
      <c r="A321" s="8">
        <v>31.9</v>
      </c>
      <c r="B321" s="2">
        <f>volum/cargoFC1!B321</f>
        <v>16.33986928104575</v>
      </c>
      <c r="C321" s="2">
        <f>volum/cargoFC1!C321</f>
        <v>11.08776844070964</v>
      </c>
      <c r="D321" s="2">
        <f>battery_capacity/cargoFC1!D321</f>
        <v>2.0142857142857142</v>
      </c>
      <c r="E321" s="2">
        <f>battery_capacity/cargoFC1!E321</f>
        <v>3.6428571428571428</v>
      </c>
      <c r="F321" s="2">
        <f>battery_capacity/cargoFC1!F321</f>
        <v>4.2857142857142856</v>
      </c>
      <c r="G321" s="2">
        <f>battery_capacity/cargoFC1!G321</f>
        <v>5.2142857142857144</v>
      </c>
      <c r="H321" s="2">
        <f>battery_capacity/cargoFC1!H321</f>
        <v>3.6428571428571428</v>
      </c>
      <c r="I321" s="2">
        <f>battery_capacity/cargoFC1!I321</f>
        <v>5.7142857142857144</v>
      </c>
      <c r="J321" s="2">
        <f>volum/cargoFC1!J321</f>
        <v>0</v>
      </c>
      <c r="K321">
        <f>volum/cargoFC1!K321</f>
        <v>10.374520031407469</v>
      </c>
      <c r="L321">
        <f>volum/cargoFC1!L321</f>
        <v>18.15541005496307</v>
      </c>
      <c r="M321" s="2">
        <f>battery_capacity/cargoFC1!M321</f>
        <v>4.4351073762838329</v>
      </c>
      <c r="N321" s="2">
        <f>volum/cargoFC1!N321</f>
        <v>0.56446821152703441</v>
      </c>
      <c r="O321" s="2">
        <f>volum/cargoFC1!O321</f>
        <v>25.93630007851867</v>
      </c>
      <c r="P321" s="2">
        <f>volum/cargoFC1!P321</f>
        <v>18.15541005496307</v>
      </c>
      <c r="Q321" s="2">
        <f>volum/cargoFC1!Q321</f>
        <v>100</v>
      </c>
      <c r="R321" s="2">
        <f>volum/cargoFC1!R321</f>
        <v>3.3333333333333335</v>
      </c>
      <c r="S321" s="2">
        <f>volum/cargoFC1!S321</f>
        <v>3.0501088892338002</v>
      </c>
      <c r="T321" s="2">
        <f>volum/cargoFC1!T321</f>
        <v>7.6252722230845063</v>
      </c>
    </row>
    <row r="322" spans="1:20">
      <c r="A322" s="8">
        <v>32</v>
      </c>
      <c r="B322" s="2">
        <f>volum/cargoFC1!B322</f>
        <v>16.33986928104575</v>
      </c>
      <c r="C322" s="2">
        <f>volum/cargoFC1!C322</f>
        <v>11.08776844070964</v>
      </c>
      <c r="D322" s="2">
        <f>battery_capacity/cargoFC1!D322</f>
        <v>2.0142857142857142</v>
      </c>
      <c r="E322" s="2">
        <f>battery_capacity/cargoFC1!E322</f>
        <v>3.6428571428571428</v>
      </c>
      <c r="F322" s="2">
        <f>battery_capacity/cargoFC1!F322</f>
        <v>4.2857142857142856</v>
      </c>
      <c r="G322" s="2">
        <f>battery_capacity/cargoFC1!G322</f>
        <v>5.2142857142857144</v>
      </c>
      <c r="H322" s="2">
        <f>battery_capacity/cargoFC1!H322</f>
        <v>3.6428571428571428</v>
      </c>
      <c r="I322" s="2">
        <f>battery_capacity/cargoFC1!I322</f>
        <v>5.7142857142857144</v>
      </c>
      <c r="J322" s="2">
        <f>volum/cargoFC1!J322</f>
        <v>0</v>
      </c>
      <c r="K322">
        <f>volum/cargoFC1!K322</f>
        <v>10.374520031407469</v>
      </c>
      <c r="L322">
        <f>volum/cargoFC1!L322</f>
        <v>18.15541005496307</v>
      </c>
      <c r="M322" s="2">
        <f>battery_capacity/cargoFC1!M322</f>
        <v>4.4351073762838329</v>
      </c>
      <c r="N322" s="2">
        <f>volum/cargoFC1!N322</f>
        <v>0.56446821152703441</v>
      </c>
      <c r="O322" s="2">
        <f>volum/cargoFC1!O322</f>
        <v>25.93630007851867</v>
      </c>
      <c r="P322" s="2">
        <f>volum/cargoFC1!P322</f>
        <v>18.15541005496307</v>
      </c>
      <c r="Q322" s="2">
        <f>volum/cargoFC1!Q322</f>
        <v>100</v>
      </c>
      <c r="R322" s="2">
        <f>volum/cargoFC1!R322</f>
        <v>3.3333333333333335</v>
      </c>
      <c r="S322" s="2">
        <f>volum/cargoFC1!S322</f>
        <v>3.0501088892338002</v>
      </c>
      <c r="T322" s="2">
        <f>volum/cargoFC1!T322</f>
        <v>7.6252722230845063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7795-4F5B-4847-AAA3-8D3995944127}">
  <dimension ref="A1:AO44"/>
  <sheetViews>
    <sheetView zoomScale="70" zoomScaleNormal="70" workbookViewId="0">
      <selection activeCell="AK27" sqref="AK27"/>
    </sheetView>
  </sheetViews>
  <sheetFormatPr defaultRowHeight="15.6"/>
  <cols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40"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16</v>
      </c>
      <c r="S1" t="s">
        <v>15</v>
      </c>
      <c r="T1" t="s">
        <v>12</v>
      </c>
      <c r="U1" t="s">
        <v>13</v>
      </c>
      <c r="W1" t="s">
        <v>30</v>
      </c>
      <c r="Z1" t="s">
        <v>26</v>
      </c>
      <c r="AA1" t="s">
        <v>27</v>
      </c>
      <c r="AB1" t="s">
        <v>28</v>
      </c>
      <c r="AC1" t="s">
        <v>29</v>
      </c>
      <c r="AD1" t="s">
        <v>117</v>
      </c>
      <c r="AE1" t="s">
        <v>121</v>
      </c>
      <c r="AF1" t="s">
        <v>109</v>
      </c>
      <c r="AG1" t="s">
        <v>108</v>
      </c>
      <c r="AH1" t="s">
        <v>110</v>
      </c>
      <c r="AI1" t="s">
        <v>111</v>
      </c>
      <c r="AJ1">
        <v>600</v>
      </c>
      <c r="AK1" t="s">
        <v>112</v>
      </c>
      <c r="AL1">
        <v>800</v>
      </c>
      <c r="AM1" t="s">
        <v>126</v>
      </c>
    </row>
    <row r="2" spans="1:40">
      <c r="A2">
        <v>2018</v>
      </c>
      <c r="B2" s="9">
        <v>8.8049999999999997</v>
      </c>
      <c r="C2" s="9">
        <v>9.4</v>
      </c>
      <c r="D2" s="9">
        <f>8.88652+282*7.14/1000</f>
        <v>10.9</v>
      </c>
      <c r="E2" s="9">
        <f>8.8+5.6*510/1000</f>
        <v>11.656000000000001</v>
      </c>
      <c r="F2" s="9">
        <f>8.8+5.6*600/1000</f>
        <v>12.16</v>
      </c>
      <c r="G2" s="9">
        <f>8.8+5.6*730/1000</f>
        <v>12.888</v>
      </c>
      <c r="H2" s="9">
        <f>8.8+5.6*510/1000</f>
        <v>11.656000000000001</v>
      </c>
      <c r="I2" s="9">
        <f>8.8+5.6*800/1000</f>
        <v>13.280000000000001</v>
      </c>
      <c r="J2" s="9">
        <f>8.8+5.6*900/1000</f>
        <v>13.84</v>
      </c>
      <c r="K2" s="9">
        <v>10.1</v>
      </c>
      <c r="L2" s="9">
        <v>9.4</v>
      </c>
      <c r="M2" s="9">
        <f>L2/B2*C2</f>
        <v>10.035207268597389</v>
      </c>
      <c r="N2" s="9">
        <v>11.66</v>
      </c>
      <c r="O2" s="9">
        <v>9.5</v>
      </c>
      <c r="P2" s="9">
        <f>B2</f>
        <v>8.8049999999999997</v>
      </c>
      <c r="Q2" s="9">
        <v>8.8049999999999997</v>
      </c>
      <c r="R2" s="9">
        <v>8.8049999999999997</v>
      </c>
      <c r="S2" s="9">
        <v>10.119999999999999</v>
      </c>
      <c r="T2" s="9">
        <v>8.8049999999999997</v>
      </c>
      <c r="U2" s="9">
        <v>8.8049999999999997</v>
      </c>
      <c r="W2">
        <v>7.14</v>
      </c>
      <c r="X2" s="9">
        <v>7.14</v>
      </c>
      <c r="Z2" s="9">
        <v>10.9</v>
      </c>
      <c r="AA2" s="9">
        <v>10.9</v>
      </c>
      <c r="AB2" s="9">
        <v>11</v>
      </c>
      <c r="AC2" s="9">
        <v>10.9</v>
      </c>
      <c r="AE2" s="9">
        <f>10.9-283*AH9/1000</f>
        <v>9.3152000000000008</v>
      </c>
      <c r="AF2" s="9">
        <v>10.9</v>
      </c>
      <c r="AG2" s="9">
        <v>12.8</v>
      </c>
      <c r="AH2">
        <f>(12.8-10.9)*1000/(423-283)</f>
        <v>13.571428571428575</v>
      </c>
      <c r="AI2" s="9">
        <f>AG2+(510-423)*AH9/1000</f>
        <v>13.2872</v>
      </c>
      <c r="AJ2" s="9">
        <f>AG2+(600-423)*AH9/1000</f>
        <v>13.791200000000002</v>
      </c>
      <c r="AK2">
        <f>AG2+(730-423)*AH9/1000</f>
        <v>14.519200000000001</v>
      </c>
      <c r="AL2">
        <f>AG2+(800-423)*AH9/1000</f>
        <v>14.911200000000001</v>
      </c>
      <c r="AM2">
        <f>AG2+(900-423)*AH9/1000</f>
        <v>15.471200000000001</v>
      </c>
    </row>
    <row r="3" spans="1:40">
      <c r="A3">
        <v>2019</v>
      </c>
      <c r="B3" s="9">
        <v>8.8049999999999997</v>
      </c>
      <c r="C3" s="9">
        <v>9.4</v>
      </c>
      <c r="D3" s="9">
        <f t="shared" ref="D3:D13" si="0">8.88652+282*7.14/1000</f>
        <v>10.9</v>
      </c>
      <c r="E3" s="9">
        <v>11.656000000000002</v>
      </c>
      <c r="F3" s="9">
        <f t="shared" ref="F3:F44" si="1">8.8+5.6*600/1000</f>
        <v>12.16</v>
      </c>
      <c r="G3" s="9">
        <f t="shared" ref="G3:G44" si="2">8.8+5.6*730/1000</f>
        <v>12.888</v>
      </c>
      <c r="H3" s="9">
        <f t="shared" ref="H3:H44" si="3">8.8+5.6*510/1000</f>
        <v>11.656000000000001</v>
      </c>
      <c r="I3" s="9">
        <f t="shared" ref="I3:I44" si="4">8.8+5.6*800/1000</f>
        <v>13.280000000000001</v>
      </c>
      <c r="J3" s="9">
        <f t="shared" ref="J3:J44" si="5">8.8+5.6*900/1000</f>
        <v>13.84</v>
      </c>
      <c r="K3" s="9">
        <v>10.1</v>
      </c>
      <c r="L3" s="9">
        <v>9.4</v>
      </c>
      <c r="M3" s="9">
        <f t="shared" ref="M3:M44" si="6">L3/B3*C3</f>
        <v>10.035207268597389</v>
      </c>
      <c r="N3" s="9">
        <v>11.66</v>
      </c>
      <c r="O3" s="9">
        <v>9.5</v>
      </c>
      <c r="P3" s="9">
        <f t="shared" ref="P3:P44" si="7">B3</f>
        <v>8.8049999999999997</v>
      </c>
      <c r="Q3" s="9">
        <v>8.8049999999999997</v>
      </c>
      <c r="R3" s="9">
        <v>8.8049999999999997</v>
      </c>
      <c r="S3" s="9">
        <v>10.042647058823528</v>
      </c>
      <c r="T3" s="9">
        <v>8.8049999999999997</v>
      </c>
      <c r="U3" s="9">
        <v>8.8049999999999997</v>
      </c>
      <c r="W3">
        <f>282*W2</f>
        <v>2013.48</v>
      </c>
      <c r="X3" s="9">
        <v>6.8528571428571423</v>
      </c>
      <c r="Z3" s="9">
        <v>10.9</v>
      </c>
      <c r="AA3" s="9">
        <v>10.9</v>
      </c>
      <c r="AB3" s="9">
        <v>11</v>
      </c>
      <c r="AC3" s="9">
        <v>10.9</v>
      </c>
      <c r="AD3" t="s">
        <v>118</v>
      </c>
      <c r="AF3" t="s">
        <v>109</v>
      </c>
      <c r="AG3" t="s">
        <v>119</v>
      </c>
      <c r="AI3" t="s">
        <v>120</v>
      </c>
    </row>
    <row r="4" spans="1:40">
      <c r="A4">
        <v>2020</v>
      </c>
      <c r="B4" s="9">
        <v>8.8049999999999997</v>
      </c>
      <c r="C4" s="9">
        <v>9.4</v>
      </c>
      <c r="D4" s="9">
        <f t="shared" si="0"/>
        <v>10.9</v>
      </c>
      <c r="E4" s="9">
        <v>11.656000000000002</v>
      </c>
      <c r="F4" s="9">
        <f t="shared" si="1"/>
        <v>12.16</v>
      </c>
      <c r="G4" s="9">
        <f t="shared" si="2"/>
        <v>12.888</v>
      </c>
      <c r="H4" s="9">
        <f t="shared" si="3"/>
        <v>11.656000000000001</v>
      </c>
      <c r="I4" s="9">
        <f t="shared" si="4"/>
        <v>13.280000000000001</v>
      </c>
      <c r="J4" s="9">
        <f t="shared" si="5"/>
        <v>13.84</v>
      </c>
      <c r="K4" s="9">
        <v>10.1</v>
      </c>
      <c r="L4" s="9">
        <v>9.4</v>
      </c>
      <c r="M4" s="9">
        <f t="shared" si="6"/>
        <v>10.035207268597389</v>
      </c>
      <c r="N4" s="9">
        <v>11.66</v>
      </c>
      <c r="O4" s="9">
        <v>9.5</v>
      </c>
      <c r="P4" s="9">
        <f t="shared" si="7"/>
        <v>8.8049999999999997</v>
      </c>
      <c r="Q4" s="9">
        <v>8.8049999999999997</v>
      </c>
      <c r="R4" s="9">
        <v>8.8049999999999997</v>
      </c>
      <c r="S4" s="9">
        <v>9.9652941176470584</v>
      </c>
      <c r="T4" s="9">
        <v>8.8049999999999997</v>
      </c>
      <c r="U4" s="9">
        <v>8.8049999999999997</v>
      </c>
      <c r="W4" t="s">
        <v>31</v>
      </c>
      <c r="X4" s="9">
        <v>6.5657142857142858</v>
      </c>
      <c r="Z4" s="9">
        <v>10.9</v>
      </c>
      <c r="AA4" s="9">
        <v>10.9</v>
      </c>
      <c r="AB4" s="9">
        <v>11</v>
      </c>
      <c r="AC4" s="9">
        <v>10.9</v>
      </c>
      <c r="AF4" s="9">
        <v>10.39</v>
      </c>
      <c r="AG4" s="9">
        <v>10.89</v>
      </c>
      <c r="AI4" s="9">
        <v>10.3</v>
      </c>
      <c r="AJ4" s="9"/>
    </row>
    <row r="5" spans="1:40">
      <c r="A5">
        <v>2021</v>
      </c>
      <c r="B5" s="9">
        <v>8.8049999999999997</v>
      </c>
      <c r="C5" s="9">
        <v>9.4</v>
      </c>
      <c r="D5" s="9">
        <f t="shared" si="0"/>
        <v>10.9</v>
      </c>
      <c r="E5" s="9">
        <v>11.656000000000002</v>
      </c>
      <c r="F5" s="9">
        <f t="shared" si="1"/>
        <v>12.16</v>
      </c>
      <c r="G5" s="9">
        <f t="shared" si="2"/>
        <v>12.888</v>
      </c>
      <c r="H5" s="9">
        <f t="shared" si="3"/>
        <v>11.656000000000001</v>
      </c>
      <c r="I5" s="9">
        <f t="shared" si="4"/>
        <v>13.280000000000001</v>
      </c>
      <c r="J5" s="9">
        <f t="shared" si="5"/>
        <v>13.84</v>
      </c>
      <c r="K5" s="9">
        <v>10.1</v>
      </c>
      <c r="L5" s="9">
        <v>9.4</v>
      </c>
      <c r="M5" s="9">
        <f t="shared" si="6"/>
        <v>10.035207268597389</v>
      </c>
      <c r="N5" s="9">
        <v>11.66</v>
      </c>
      <c r="O5" s="9">
        <v>9.5</v>
      </c>
      <c r="P5" s="9">
        <f t="shared" si="7"/>
        <v>8.8049999999999997</v>
      </c>
      <c r="Q5" s="9">
        <v>8.8049999999999997</v>
      </c>
      <c r="R5" s="9">
        <v>8.8049999999999997</v>
      </c>
      <c r="S5" s="9">
        <v>9.8879411764705871</v>
      </c>
      <c r="T5" s="9">
        <v>8.8049999999999997</v>
      </c>
      <c r="U5" s="9">
        <v>8.8049999999999997</v>
      </c>
      <c r="W5">
        <f>10.9-W3/1000</f>
        <v>8.8865200000000009</v>
      </c>
      <c r="X5" s="9">
        <v>6.2785714285714285</v>
      </c>
      <c r="Z5" s="9">
        <v>10.9</v>
      </c>
      <c r="AA5" s="9">
        <v>10.9</v>
      </c>
      <c r="AB5" s="9">
        <v>11</v>
      </c>
      <c r="AC5" s="9">
        <v>10.9</v>
      </c>
      <c r="AF5" s="10" t="s">
        <v>113</v>
      </c>
    </row>
    <row r="6" spans="1:40">
      <c r="A6">
        <v>2022</v>
      </c>
      <c r="B6" s="9">
        <v>8.8049999999999997</v>
      </c>
      <c r="C6" s="9">
        <v>9.4</v>
      </c>
      <c r="D6" s="9">
        <f t="shared" si="0"/>
        <v>10.9</v>
      </c>
      <c r="E6" s="9">
        <v>11.656000000000002</v>
      </c>
      <c r="F6" s="9">
        <f t="shared" si="1"/>
        <v>12.16</v>
      </c>
      <c r="G6" s="9">
        <f t="shared" si="2"/>
        <v>12.888</v>
      </c>
      <c r="H6" s="9">
        <f t="shared" si="3"/>
        <v>11.656000000000001</v>
      </c>
      <c r="I6" s="9">
        <f t="shared" si="4"/>
        <v>13.280000000000001</v>
      </c>
      <c r="J6" s="9">
        <f t="shared" si="5"/>
        <v>13.84</v>
      </c>
      <c r="K6" s="9">
        <v>10.1</v>
      </c>
      <c r="L6" s="9">
        <v>9.4</v>
      </c>
      <c r="M6" s="9">
        <f t="shared" si="6"/>
        <v>10.035207268597389</v>
      </c>
      <c r="N6" s="9">
        <v>11.66</v>
      </c>
      <c r="O6" s="9">
        <v>9.5</v>
      </c>
      <c r="P6" s="9">
        <f t="shared" si="7"/>
        <v>8.8049999999999997</v>
      </c>
      <c r="Q6" s="9">
        <v>8.8049999999999997</v>
      </c>
      <c r="R6" s="9">
        <v>8.8049999999999997</v>
      </c>
      <c r="S6" s="9">
        <v>9.8105882352941176</v>
      </c>
      <c r="T6" s="9">
        <v>8.8049999999999997</v>
      </c>
      <c r="U6" s="9">
        <v>8.8049999999999997</v>
      </c>
      <c r="X6" s="9">
        <v>5.991428571428572</v>
      </c>
      <c r="Z6" s="9">
        <v>10.9</v>
      </c>
      <c r="AA6" s="9">
        <v>10.9</v>
      </c>
      <c r="AB6" s="9">
        <v>11</v>
      </c>
      <c r="AC6" s="9">
        <v>10.9</v>
      </c>
      <c r="AF6" s="21" t="s">
        <v>114</v>
      </c>
    </row>
    <row r="7" spans="1:40">
      <c r="A7">
        <v>2023</v>
      </c>
      <c r="B7" s="9">
        <v>8.8049999999999997</v>
      </c>
      <c r="C7" s="9">
        <v>9.4</v>
      </c>
      <c r="D7" s="9">
        <f t="shared" si="0"/>
        <v>10.9</v>
      </c>
      <c r="E7" s="9">
        <v>11.656000000000002</v>
      </c>
      <c r="F7" s="9">
        <f t="shared" si="1"/>
        <v>12.16</v>
      </c>
      <c r="G7" s="9">
        <f t="shared" si="2"/>
        <v>12.888</v>
      </c>
      <c r="H7" s="9">
        <f t="shared" si="3"/>
        <v>11.656000000000001</v>
      </c>
      <c r="I7" s="9">
        <f t="shared" si="4"/>
        <v>13.280000000000001</v>
      </c>
      <c r="J7" s="9">
        <f t="shared" si="5"/>
        <v>13.84</v>
      </c>
      <c r="K7" s="9">
        <v>10.1</v>
      </c>
      <c r="L7" s="9">
        <v>9.4</v>
      </c>
      <c r="M7" s="9">
        <f t="shared" si="6"/>
        <v>10.035207268597389</v>
      </c>
      <c r="N7" s="9">
        <v>11.66</v>
      </c>
      <c r="O7" s="9">
        <v>9.5</v>
      </c>
      <c r="P7" s="9">
        <f t="shared" si="7"/>
        <v>8.8049999999999997</v>
      </c>
      <c r="Q7" s="9">
        <v>8.8049999999999997</v>
      </c>
      <c r="R7" s="9">
        <v>8.8049999999999997</v>
      </c>
      <c r="S7" s="9">
        <v>9.7332352941176463</v>
      </c>
      <c r="T7" s="9">
        <v>8.8049999999999997</v>
      </c>
      <c r="U7" s="9">
        <v>8.8049999999999997</v>
      </c>
      <c r="X7" s="9">
        <v>5.7042857142857146</v>
      </c>
      <c r="Z7" s="9">
        <v>10.9</v>
      </c>
      <c r="AA7" s="9">
        <v>10.9</v>
      </c>
      <c r="AB7" s="9">
        <v>11</v>
      </c>
      <c r="AC7" s="9">
        <v>10.9</v>
      </c>
      <c r="AK7" t="s">
        <v>112</v>
      </c>
      <c r="AL7">
        <v>423</v>
      </c>
      <c r="AM7" t="s">
        <v>151</v>
      </c>
      <c r="AN7" t="s">
        <v>111</v>
      </c>
    </row>
    <row r="8" spans="1:40">
      <c r="A8">
        <v>2024</v>
      </c>
      <c r="B8" s="9">
        <v>8.8049999999999997</v>
      </c>
      <c r="C8" s="9">
        <v>9.4</v>
      </c>
      <c r="D8" s="9">
        <f t="shared" si="0"/>
        <v>10.9</v>
      </c>
      <c r="E8" s="9">
        <v>11.656000000000002</v>
      </c>
      <c r="F8" s="9">
        <f t="shared" si="1"/>
        <v>12.16</v>
      </c>
      <c r="G8" s="9">
        <f t="shared" si="2"/>
        <v>12.888</v>
      </c>
      <c r="H8" s="9">
        <f t="shared" si="3"/>
        <v>11.656000000000001</v>
      </c>
      <c r="I8" s="9">
        <f t="shared" si="4"/>
        <v>13.280000000000001</v>
      </c>
      <c r="J8" s="9">
        <f t="shared" si="5"/>
        <v>13.84</v>
      </c>
      <c r="K8" s="9">
        <v>10.1</v>
      </c>
      <c r="L8" s="9">
        <v>9.4</v>
      </c>
      <c r="M8" s="9">
        <f t="shared" si="6"/>
        <v>10.035207268597389</v>
      </c>
      <c r="N8" s="9">
        <v>11.66</v>
      </c>
      <c r="O8" s="9">
        <v>9.5</v>
      </c>
      <c r="P8" s="9">
        <f t="shared" si="7"/>
        <v>8.8049999999999997</v>
      </c>
      <c r="Q8" s="9">
        <v>8.8049999999999997</v>
      </c>
      <c r="R8" s="9">
        <v>8.8049999999999997</v>
      </c>
      <c r="S8" s="9">
        <v>9.655882352941175</v>
      </c>
      <c r="T8" s="9">
        <v>8.8049999999999997</v>
      </c>
      <c r="U8" s="9">
        <v>8.8049999999999997</v>
      </c>
      <c r="X8" s="9">
        <v>5.4171428571428581</v>
      </c>
      <c r="Z8" s="9">
        <v>10.9</v>
      </c>
      <c r="AA8" s="9">
        <v>10.9</v>
      </c>
      <c r="AB8" s="9">
        <v>11</v>
      </c>
      <c r="AC8" s="9">
        <v>10.9</v>
      </c>
      <c r="AF8" t="s">
        <v>115</v>
      </c>
      <c r="AG8" t="s">
        <v>116</v>
      </c>
      <c r="AH8" t="s">
        <v>110</v>
      </c>
      <c r="AJ8">
        <v>5.6</v>
      </c>
      <c r="AK8">
        <f>8.8+AJ8*730/1000</f>
        <v>12.888</v>
      </c>
      <c r="AL8">
        <f>8.8+AJ8*420/1000</f>
        <v>11.152000000000001</v>
      </c>
      <c r="AM8">
        <v>10.5</v>
      </c>
      <c r="AN8">
        <f>8.8+AJ8*510/1000</f>
        <v>11.656000000000001</v>
      </c>
    </row>
    <row r="9" spans="1:40">
      <c r="A9">
        <v>2025</v>
      </c>
      <c r="B9" s="9">
        <v>8.8049999999999997</v>
      </c>
      <c r="C9" s="9">
        <v>9.4</v>
      </c>
      <c r="D9" s="9">
        <f t="shared" si="0"/>
        <v>10.9</v>
      </c>
      <c r="E9" s="9">
        <v>11.656000000000002</v>
      </c>
      <c r="F9" s="9">
        <f t="shared" si="1"/>
        <v>12.16</v>
      </c>
      <c r="G9" s="9">
        <f t="shared" si="2"/>
        <v>12.888</v>
      </c>
      <c r="H9" s="9">
        <f t="shared" si="3"/>
        <v>11.656000000000001</v>
      </c>
      <c r="I9" s="9">
        <f t="shared" si="4"/>
        <v>13.280000000000001</v>
      </c>
      <c r="J9" s="9">
        <f t="shared" si="5"/>
        <v>13.84</v>
      </c>
      <c r="K9" s="9">
        <v>10.1</v>
      </c>
      <c r="L9" s="9">
        <v>9.4</v>
      </c>
      <c r="M9" s="9">
        <f t="shared" si="6"/>
        <v>10.035207268597389</v>
      </c>
      <c r="N9" s="9">
        <v>11.66</v>
      </c>
      <c r="O9" s="9">
        <v>9.5</v>
      </c>
      <c r="P9" s="9">
        <f t="shared" si="7"/>
        <v>8.8049999999999997</v>
      </c>
      <c r="Q9" s="9">
        <v>8.8049999999999997</v>
      </c>
      <c r="R9" s="9">
        <v>8.8049999999999997</v>
      </c>
      <c r="S9" s="9">
        <v>9.5785294117647055</v>
      </c>
      <c r="T9" s="9">
        <v>8.8049999999999997</v>
      </c>
      <c r="U9" s="9">
        <v>8.8049999999999997</v>
      </c>
      <c r="W9">
        <v>5.13</v>
      </c>
      <c r="X9" s="9">
        <v>5.1300000000000008</v>
      </c>
      <c r="Z9" s="9">
        <v>10.9</v>
      </c>
      <c r="AA9" s="9">
        <v>10.9</v>
      </c>
      <c r="AB9" s="9">
        <v>11</v>
      </c>
      <c r="AC9" s="9">
        <v>10.9</v>
      </c>
      <c r="AF9">
        <v>2.976</v>
      </c>
      <c r="AG9">
        <v>3.7320000000000002</v>
      </c>
      <c r="AH9">
        <f>(AG9-AF9)*1000/(600-465)</f>
        <v>5.6000000000000014</v>
      </c>
      <c r="AJ9">
        <v>4.8</v>
      </c>
      <c r="AK9">
        <f t="shared" ref="AK9:AK11" si="8">8.8+AJ9*730/1000</f>
        <v>12.304</v>
      </c>
      <c r="AL9">
        <f t="shared" ref="AL9:AL11" si="9">8.8+AJ9*420/1000</f>
        <v>10.816000000000001</v>
      </c>
      <c r="AN9">
        <f t="shared" ref="AN9:AN11" si="10">8.8+AJ9*510/1000</f>
        <v>11.248000000000001</v>
      </c>
    </row>
    <row r="10" spans="1:40">
      <c r="A10">
        <v>2026</v>
      </c>
      <c r="B10" s="9">
        <v>8.8049999999999997</v>
      </c>
      <c r="C10" s="9">
        <v>9.4</v>
      </c>
      <c r="D10" s="9">
        <f t="shared" si="0"/>
        <v>10.9</v>
      </c>
      <c r="E10" s="9">
        <v>11.656000000000002</v>
      </c>
      <c r="F10" s="9">
        <f t="shared" si="1"/>
        <v>12.16</v>
      </c>
      <c r="G10" s="9">
        <f t="shared" si="2"/>
        <v>12.888</v>
      </c>
      <c r="H10" s="9">
        <f t="shared" si="3"/>
        <v>11.656000000000001</v>
      </c>
      <c r="I10" s="9">
        <f t="shared" si="4"/>
        <v>13.280000000000001</v>
      </c>
      <c r="J10" s="9">
        <f t="shared" si="5"/>
        <v>13.84</v>
      </c>
      <c r="K10" s="9">
        <v>10.1</v>
      </c>
      <c r="L10" s="9">
        <v>9.4</v>
      </c>
      <c r="M10" s="9">
        <f t="shared" si="6"/>
        <v>10.035207268597389</v>
      </c>
      <c r="N10" s="9">
        <v>11.66</v>
      </c>
      <c r="O10" s="9">
        <v>9.5</v>
      </c>
      <c r="P10" s="9">
        <f t="shared" si="7"/>
        <v>8.8049999999999997</v>
      </c>
      <c r="Q10" s="9">
        <v>8.8049999999999997</v>
      </c>
      <c r="R10" s="9">
        <v>8.8049999999999997</v>
      </c>
      <c r="S10" s="9">
        <v>9.5011764705882342</v>
      </c>
      <c r="T10" s="9">
        <v>8.8049999999999997</v>
      </c>
      <c r="U10" s="9">
        <v>8.8049999999999997</v>
      </c>
      <c r="X10" s="9">
        <v>4.9380000000000006</v>
      </c>
      <c r="Z10" s="9">
        <v>10.9</v>
      </c>
      <c r="AA10" s="9">
        <v>10.9</v>
      </c>
      <c r="AB10" s="9">
        <v>11</v>
      </c>
      <c r="AC10" s="9">
        <v>10.9</v>
      </c>
      <c r="AJ10">
        <v>4</v>
      </c>
      <c r="AK10">
        <f t="shared" si="8"/>
        <v>11.72</v>
      </c>
      <c r="AL10">
        <f t="shared" si="9"/>
        <v>10.48</v>
      </c>
      <c r="AN10">
        <f t="shared" si="10"/>
        <v>10.84</v>
      </c>
    </row>
    <row r="11" spans="1:40">
      <c r="A11">
        <v>2027</v>
      </c>
      <c r="B11" s="9">
        <v>8.8049999999999997</v>
      </c>
      <c r="C11" s="9">
        <v>9.4</v>
      </c>
      <c r="D11" s="9">
        <f t="shared" si="0"/>
        <v>10.9</v>
      </c>
      <c r="E11" s="9">
        <v>11.656000000000002</v>
      </c>
      <c r="F11" s="9">
        <f t="shared" si="1"/>
        <v>12.16</v>
      </c>
      <c r="G11" s="9">
        <f t="shared" si="2"/>
        <v>12.888</v>
      </c>
      <c r="H11" s="9">
        <f t="shared" si="3"/>
        <v>11.656000000000001</v>
      </c>
      <c r="I11" s="9">
        <f t="shared" si="4"/>
        <v>13.280000000000001</v>
      </c>
      <c r="J11" s="9">
        <f t="shared" si="5"/>
        <v>13.84</v>
      </c>
      <c r="K11" s="9">
        <v>10.1</v>
      </c>
      <c r="L11" s="9">
        <v>9.4</v>
      </c>
      <c r="M11" s="9">
        <f t="shared" si="6"/>
        <v>10.035207268597389</v>
      </c>
      <c r="N11" s="9">
        <v>11.66</v>
      </c>
      <c r="O11" s="9">
        <v>9.5</v>
      </c>
      <c r="P11" s="9">
        <f t="shared" si="7"/>
        <v>8.8049999999999997</v>
      </c>
      <c r="Q11" s="9">
        <v>8.8049999999999997</v>
      </c>
      <c r="R11" s="9">
        <v>8.8049999999999997</v>
      </c>
      <c r="S11" s="9">
        <v>9.4238235294117629</v>
      </c>
      <c r="T11" s="9">
        <v>8.8049999999999997</v>
      </c>
      <c r="U11" s="9">
        <v>8.8049999999999997</v>
      </c>
      <c r="X11" s="9">
        <v>4.7460000000000004</v>
      </c>
      <c r="Z11" s="9">
        <v>10.9</v>
      </c>
      <c r="AA11" s="9">
        <v>10.9</v>
      </c>
      <c r="AB11" s="9">
        <v>11</v>
      </c>
      <c r="AC11" s="9">
        <v>10.9</v>
      </c>
      <c r="AE11" t="s">
        <v>122</v>
      </c>
      <c r="AF11" t="s">
        <v>109</v>
      </c>
      <c r="AG11" t="s">
        <v>108</v>
      </c>
      <c r="AJ11">
        <v>0</v>
      </c>
      <c r="AK11">
        <f t="shared" si="8"/>
        <v>8.8000000000000007</v>
      </c>
      <c r="AL11">
        <f t="shared" si="9"/>
        <v>8.8000000000000007</v>
      </c>
      <c r="AN11">
        <f t="shared" si="10"/>
        <v>8.8000000000000007</v>
      </c>
    </row>
    <row r="12" spans="1:40">
      <c r="A12">
        <v>2028</v>
      </c>
      <c r="B12" s="9">
        <v>8.8049999999999997</v>
      </c>
      <c r="C12" s="9">
        <v>9.4</v>
      </c>
      <c r="D12" s="9">
        <f t="shared" si="0"/>
        <v>10.9</v>
      </c>
      <c r="E12" s="9">
        <v>11.656000000000002</v>
      </c>
      <c r="F12" s="9">
        <f t="shared" si="1"/>
        <v>12.16</v>
      </c>
      <c r="G12" s="9">
        <f t="shared" si="2"/>
        <v>12.888</v>
      </c>
      <c r="H12" s="9">
        <f t="shared" si="3"/>
        <v>11.656000000000001</v>
      </c>
      <c r="I12" s="9">
        <f t="shared" si="4"/>
        <v>13.280000000000001</v>
      </c>
      <c r="J12" s="9">
        <f t="shared" si="5"/>
        <v>13.84</v>
      </c>
      <c r="K12" s="9">
        <v>10.1</v>
      </c>
      <c r="L12" s="9">
        <v>9.4</v>
      </c>
      <c r="M12" s="9">
        <f t="shared" si="6"/>
        <v>10.035207268597389</v>
      </c>
      <c r="N12" s="9">
        <v>11.66</v>
      </c>
      <c r="O12" s="9">
        <v>9.5</v>
      </c>
      <c r="P12" s="9">
        <f t="shared" si="7"/>
        <v>8.8049999999999997</v>
      </c>
      <c r="Q12" s="9">
        <v>8.8049999999999997</v>
      </c>
      <c r="R12" s="9">
        <v>8.8049999999999997</v>
      </c>
      <c r="S12" s="9">
        <v>9.3464705882352934</v>
      </c>
      <c r="T12" s="9">
        <v>8.8049999999999997</v>
      </c>
      <c r="U12" s="9">
        <v>8.8049999999999997</v>
      </c>
      <c r="X12" s="9">
        <v>4.5540000000000003</v>
      </c>
      <c r="Z12" s="9">
        <v>10.9</v>
      </c>
      <c r="AA12" s="9">
        <v>10.9</v>
      </c>
      <c r="AB12" s="9">
        <v>11</v>
      </c>
      <c r="AC12" s="9">
        <v>10.9</v>
      </c>
      <c r="AF12">
        <f>(AF2-B2)/283</f>
        <v>7.4028268551236771E-3</v>
      </c>
      <c r="AG12">
        <f>(AG2-B2)/423</f>
        <v>9.4444444444444463E-3</v>
      </c>
      <c r="AH12">
        <f>AH14*AG12/AG14</f>
        <v>1.1386918833727345E-2</v>
      </c>
      <c r="AI12">
        <f>AI14*AG12/AG14</f>
        <v>1.6298923036511693E-2</v>
      </c>
    </row>
    <row r="13" spans="1:40">
      <c r="A13">
        <v>2029</v>
      </c>
      <c r="B13" s="9">
        <v>8.8049999999999997</v>
      </c>
      <c r="C13" s="9">
        <v>9.4</v>
      </c>
      <c r="D13" s="9">
        <f t="shared" si="0"/>
        <v>10.9</v>
      </c>
      <c r="E13" s="9">
        <v>11.656000000000002</v>
      </c>
      <c r="F13" s="9">
        <f t="shared" si="1"/>
        <v>12.16</v>
      </c>
      <c r="G13" s="9">
        <f t="shared" si="2"/>
        <v>12.888</v>
      </c>
      <c r="H13" s="9">
        <f t="shared" si="3"/>
        <v>11.656000000000001</v>
      </c>
      <c r="I13" s="9">
        <f t="shared" si="4"/>
        <v>13.280000000000001</v>
      </c>
      <c r="J13" s="9">
        <f t="shared" si="5"/>
        <v>13.84</v>
      </c>
      <c r="K13" s="9">
        <v>10.1</v>
      </c>
      <c r="L13" s="9">
        <v>9.4</v>
      </c>
      <c r="M13" s="9">
        <f t="shared" si="6"/>
        <v>10.035207268597389</v>
      </c>
      <c r="N13" s="9">
        <v>11.66</v>
      </c>
      <c r="O13" s="9">
        <v>9.5</v>
      </c>
      <c r="P13" s="9">
        <f t="shared" si="7"/>
        <v>8.8049999999999997</v>
      </c>
      <c r="Q13" s="9">
        <v>8.8049999999999997</v>
      </c>
      <c r="R13" s="9">
        <v>8.8049999999999997</v>
      </c>
      <c r="S13" s="9">
        <v>9.2691176470588221</v>
      </c>
      <c r="T13" s="9">
        <v>8.8049999999999997</v>
      </c>
      <c r="U13" s="9">
        <v>8.8049999999999997</v>
      </c>
      <c r="X13" s="9">
        <v>4.362000000000001</v>
      </c>
      <c r="Z13" s="9">
        <v>10.9</v>
      </c>
      <c r="AA13" s="9">
        <v>10.9</v>
      </c>
      <c r="AB13" s="9">
        <v>11</v>
      </c>
      <c r="AC13" s="9">
        <v>10.9</v>
      </c>
    </row>
    <row r="14" spans="1:40" s="18" customFormat="1">
      <c r="A14" s="18">
        <v>2030</v>
      </c>
      <c r="B14" s="19">
        <v>8.8049999999999997</v>
      </c>
      <c r="C14" s="19">
        <v>9.4</v>
      </c>
      <c r="D14" s="19">
        <f>8.88652+282*6.5/1000</f>
        <v>10.719520000000001</v>
      </c>
      <c r="E14" s="19">
        <v>11.656000000000002</v>
      </c>
      <c r="F14" s="19">
        <f t="shared" si="1"/>
        <v>12.16</v>
      </c>
      <c r="G14" s="9">
        <f t="shared" si="2"/>
        <v>12.888</v>
      </c>
      <c r="H14" s="19">
        <f t="shared" si="3"/>
        <v>11.656000000000001</v>
      </c>
      <c r="I14" s="19">
        <f t="shared" si="4"/>
        <v>13.280000000000001</v>
      </c>
      <c r="J14" s="19">
        <f t="shared" si="5"/>
        <v>13.84</v>
      </c>
      <c r="K14" s="19">
        <v>10.1</v>
      </c>
      <c r="L14" s="19">
        <v>9.4</v>
      </c>
      <c r="M14" s="19">
        <f t="shared" si="6"/>
        <v>10.035207268597389</v>
      </c>
      <c r="N14" s="19">
        <v>11.66</v>
      </c>
      <c r="O14" s="19">
        <v>9.5</v>
      </c>
      <c r="P14" s="19">
        <f t="shared" si="7"/>
        <v>8.8049999999999997</v>
      </c>
      <c r="Q14" s="19">
        <v>8.8049999999999997</v>
      </c>
      <c r="R14" s="19">
        <v>8.8049999999999997</v>
      </c>
      <c r="S14" s="19">
        <v>9.1917647058823526</v>
      </c>
      <c r="T14" s="19">
        <v>8.8049999999999997</v>
      </c>
      <c r="U14" s="19">
        <v>8.8049999999999997</v>
      </c>
      <c r="W14" s="18">
        <v>4.17</v>
      </c>
      <c r="X14" s="19">
        <v>4.1700000000000008</v>
      </c>
      <c r="Z14" s="19">
        <v>10.9</v>
      </c>
      <c r="AA14" s="19">
        <v>10.9</v>
      </c>
      <c r="AB14" s="19">
        <v>11</v>
      </c>
      <c r="AC14" s="19">
        <v>10.9</v>
      </c>
      <c r="AE14" s="18" t="s">
        <v>123</v>
      </c>
      <c r="AF14" s="18">
        <v>283</v>
      </c>
      <c r="AG14" s="18">
        <v>423</v>
      </c>
      <c r="AH14" s="18">
        <v>510</v>
      </c>
      <c r="AI14" s="18">
        <v>730</v>
      </c>
    </row>
    <row r="15" spans="1:40">
      <c r="A15">
        <v>2031</v>
      </c>
      <c r="B15" s="9">
        <v>8.8049999999999997</v>
      </c>
      <c r="C15" s="9">
        <v>9.4</v>
      </c>
      <c r="D15" s="9">
        <f t="shared" ref="D15:D44" si="11">8.88652+282*6.5/1000</f>
        <v>10.719520000000001</v>
      </c>
      <c r="E15" s="9">
        <v>11.656000000000002</v>
      </c>
      <c r="F15" s="9">
        <f t="shared" si="1"/>
        <v>12.16</v>
      </c>
      <c r="G15" s="9">
        <f t="shared" si="2"/>
        <v>12.888</v>
      </c>
      <c r="H15" s="9">
        <f t="shared" si="3"/>
        <v>11.656000000000001</v>
      </c>
      <c r="I15" s="9">
        <f t="shared" si="4"/>
        <v>13.280000000000001</v>
      </c>
      <c r="J15" s="9">
        <f t="shared" si="5"/>
        <v>13.84</v>
      </c>
      <c r="K15" s="9">
        <v>10.1</v>
      </c>
      <c r="L15" s="9">
        <v>9.4</v>
      </c>
      <c r="M15" s="9">
        <f t="shared" si="6"/>
        <v>10.035207268597389</v>
      </c>
      <c r="N15" s="9">
        <v>11.66</v>
      </c>
      <c r="O15" s="9">
        <v>9.5</v>
      </c>
      <c r="P15" s="9">
        <f t="shared" si="7"/>
        <v>8.8049999999999997</v>
      </c>
      <c r="Q15" s="9">
        <v>8.8049999999999997</v>
      </c>
      <c r="R15" s="9">
        <v>8.8049999999999997</v>
      </c>
      <c r="S15" s="9">
        <v>9.1144117647058813</v>
      </c>
      <c r="T15" s="9">
        <v>8.8049999999999997</v>
      </c>
      <c r="U15" s="9">
        <v>8.8049999999999997</v>
      </c>
      <c r="X15" s="9">
        <v>3.9530000000000007</v>
      </c>
      <c r="Z15" s="9">
        <v>10.9</v>
      </c>
      <c r="AA15" s="9">
        <v>10.9</v>
      </c>
      <c r="AB15" s="9">
        <v>11</v>
      </c>
      <c r="AC15" s="9">
        <v>10.9</v>
      </c>
      <c r="AE15" t="s">
        <v>124</v>
      </c>
      <c r="AF15">
        <f>B2+AF12*AF14</f>
        <v>10.9</v>
      </c>
      <c r="AG15">
        <f>B2+AG12*AG14</f>
        <v>12.8</v>
      </c>
      <c r="AH15">
        <f>B2+AH12*AH14</f>
        <v>14.612328605200947</v>
      </c>
      <c r="AI15">
        <f>B2+AI12*AI14</f>
        <v>20.703213816653538</v>
      </c>
    </row>
    <row r="16" spans="1:40">
      <c r="A16">
        <v>2032</v>
      </c>
      <c r="B16" s="9">
        <v>8.8049999999999997</v>
      </c>
      <c r="C16" s="9">
        <v>9.4</v>
      </c>
      <c r="D16" s="9">
        <f t="shared" si="11"/>
        <v>10.719520000000001</v>
      </c>
      <c r="E16" s="9">
        <v>11.656000000000002</v>
      </c>
      <c r="F16" s="9">
        <f t="shared" si="1"/>
        <v>12.16</v>
      </c>
      <c r="G16" s="9">
        <f t="shared" si="2"/>
        <v>12.888</v>
      </c>
      <c r="H16" s="9">
        <f t="shared" si="3"/>
        <v>11.656000000000001</v>
      </c>
      <c r="I16" s="9">
        <f t="shared" si="4"/>
        <v>13.280000000000001</v>
      </c>
      <c r="J16" s="9">
        <f t="shared" si="5"/>
        <v>13.84</v>
      </c>
      <c r="K16" s="9">
        <v>10.1</v>
      </c>
      <c r="L16" s="9">
        <v>9.4</v>
      </c>
      <c r="M16" s="9">
        <f t="shared" si="6"/>
        <v>10.035207268597389</v>
      </c>
      <c r="N16" s="9">
        <v>11.66</v>
      </c>
      <c r="O16" s="9">
        <v>9.5</v>
      </c>
      <c r="P16" s="9">
        <f t="shared" si="7"/>
        <v>8.8049999999999997</v>
      </c>
      <c r="Q16" s="9">
        <v>8.8049999999999997</v>
      </c>
      <c r="R16" s="9">
        <v>8.8049999999999997</v>
      </c>
      <c r="S16" s="9">
        <v>9.03705882352941</v>
      </c>
      <c r="T16" s="9">
        <v>8.8049999999999997</v>
      </c>
      <c r="U16" s="9">
        <v>8.8049999999999997</v>
      </c>
      <c r="X16" s="9">
        <v>3.7360000000000007</v>
      </c>
      <c r="Z16" s="9">
        <v>10.9</v>
      </c>
      <c r="AA16" s="9">
        <v>10.9</v>
      </c>
      <c r="AB16" s="9">
        <v>11</v>
      </c>
      <c r="AC16" s="9">
        <v>10.9</v>
      </c>
      <c r="AG16">
        <f>8.8+AF16-38.7</f>
        <v>-29.900000000000002</v>
      </c>
    </row>
    <row r="17" spans="1:41">
      <c r="A17">
        <v>2033</v>
      </c>
      <c r="B17" s="9">
        <v>8.8049999999999997</v>
      </c>
      <c r="C17" s="9">
        <v>9.4</v>
      </c>
      <c r="D17" s="9">
        <f t="shared" si="11"/>
        <v>10.719520000000001</v>
      </c>
      <c r="E17" s="9">
        <v>11.656000000000002</v>
      </c>
      <c r="F17" s="9">
        <f t="shared" si="1"/>
        <v>12.16</v>
      </c>
      <c r="G17" s="9">
        <f t="shared" si="2"/>
        <v>12.888</v>
      </c>
      <c r="H17" s="9">
        <f t="shared" si="3"/>
        <v>11.656000000000001</v>
      </c>
      <c r="I17" s="9">
        <f t="shared" si="4"/>
        <v>13.280000000000001</v>
      </c>
      <c r="J17" s="9">
        <f t="shared" si="5"/>
        <v>13.84</v>
      </c>
      <c r="K17" s="9">
        <v>10.1</v>
      </c>
      <c r="L17" s="9">
        <v>9.4</v>
      </c>
      <c r="M17" s="9">
        <f t="shared" si="6"/>
        <v>10.035207268597389</v>
      </c>
      <c r="N17" s="9">
        <v>11.66</v>
      </c>
      <c r="O17" s="9">
        <v>9.5</v>
      </c>
      <c r="P17" s="9">
        <f t="shared" si="7"/>
        <v>8.8049999999999997</v>
      </c>
      <c r="Q17" s="9">
        <v>8.8049999999999997</v>
      </c>
      <c r="R17" s="9">
        <v>8.8049999999999997</v>
      </c>
      <c r="S17" s="9">
        <v>8.9597058823529405</v>
      </c>
      <c r="T17" s="9">
        <v>8.8049999999999997</v>
      </c>
      <c r="U17" s="9">
        <v>8.8049999999999997</v>
      </c>
      <c r="X17" s="9">
        <v>3.519000000000001</v>
      </c>
      <c r="Z17" s="9">
        <v>10.9</v>
      </c>
      <c r="AA17" s="9">
        <v>10.9</v>
      </c>
      <c r="AB17" s="9">
        <v>11</v>
      </c>
      <c r="AC17" s="9">
        <v>10.9</v>
      </c>
      <c r="AM17">
        <v>180</v>
      </c>
      <c r="AN17">
        <v>250</v>
      </c>
      <c r="AO17">
        <f>AN17/AM17</f>
        <v>1.3888888888888888</v>
      </c>
    </row>
    <row r="18" spans="1:41">
      <c r="A18">
        <v>2034</v>
      </c>
      <c r="B18" s="9">
        <v>8.8049999999999997</v>
      </c>
      <c r="C18" s="9">
        <v>9.4</v>
      </c>
      <c r="D18" s="9">
        <f t="shared" si="11"/>
        <v>10.719520000000001</v>
      </c>
      <c r="E18" s="9">
        <v>11.656000000000002</v>
      </c>
      <c r="F18" s="9">
        <f t="shared" si="1"/>
        <v>12.16</v>
      </c>
      <c r="G18" s="9">
        <f t="shared" si="2"/>
        <v>12.888</v>
      </c>
      <c r="H18" s="9">
        <f t="shared" si="3"/>
        <v>11.656000000000001</v>
      </c>
      <c r="I18" s="9">
        <f t="shared" si="4"/>
        <v>13.280000000000001</v>
      </c>
      <c r="J18" s="9">
        <f t="shared" si="5"/>
        <v>13.84</v>
      </c>
      <c r="K18" s="9">
        <v>10.1</v>
      </c>
      <c r="L18" s="9">
        <v>9.4</v>
      </c>
      <c r="M18" s="9">
        <f t="shared" si="6"/>
        <v>10.035207268597389</v>
      </c>
      <c r="N18" s="9">
        <v>11.66</v>
      </c>
      <c r="O18" s="9">
        <v>9.5</v>
      </c>
      <c r="P18" s="9">
        <f t="shared" si="7"/>
        <v>8.8049999999999997</v>
      </c>
      <c r="Q18" s="9">
        <v>8.8049999999999997</v>
      </c>
      <c r="R18" s="9">
        <v>8.8049999999999997</v>
      </c>
      <c r="S18" s="9">
        <v>8.8823529411764692</v>
      </c>
      <c r="T18" s="9">
        <v>8.8049999999999997</v>
      </c>
      <c r="U18" s="9">
        <v>8.8049999999999997</v>
      </c>
      <c r="X18" s="9">
        <v>3.3020000000000009</v>
      </c>
      <c r="Z18" s="9">
        <v>10.9</v>
      </c>
      <c r="AA18" s="9">
        <v>10.9</v>
      </c>
      <c r="AB18" s="9">
        <v>11</v>
      </c>
      <c r="AC18" s="9">
        <v>10.9</v>
      </c>
      <c r="AM18">
        <v>5.6</v>
      </c>
      <c r="AN18">
        <f>AM18/AO17</f>
        <v>4.032</v>
      </c>
    </row>
    <row r="19" spans="1:41">
      <c r="A19">
        <v>2035</v>
      </c>
      <c r="B19" s="9">
        <v>8.8049999999999997</v>
      </c>
      <c r="C19" s="9">
        <v>9.4</v>
      </c>
      <c r="D19" s="9">
        <f t="shared" si="11"/>
        <v>10.719520000000001</v>
      </c>
      <c r="E19" s="9">
        <v>11.656000000000002</v>
      </c>
      <c r="F19" s="9">
        <f t="shared" si="1"/>
        <v>12.16</v>
      </c>
      <c r="G19" s="9">
        <f t="shared" si="2"/>
        <v>12.888</v>
      </c>
      <c r="H19" s="9">
        <f t="shared" si="3"/>
        <v>11.656000000000001</v>
      </c>
      <c r="I19" s="9">
        <f t="shared" si="4"/>
        <v>13.280000000000001</v>
      </c>
      <c r="J19" s="9">
        <f t="shared" si="5"/>
        <v>13.84</v>
      </c>
      <c r="K19" s="9">
        <v>10.1</v>
      </c>
      <c r="L19" s="9">
        <v>9.4</v>
      </c>
      <c r="M19" s="9">
        <f t="shared" si="6"/>
        <v>10.035207268597389</v>
      </c>
      <c r="N19" s="9">
        <v>11.66</v>
      </c>
      <c r="O19" s="9">
        <v>9.5</v>
      </c>
      <c r="P19" s="9">
        <f t="shared" si="7"/>
        <v>8.8049999999999997</v>
      </c>
      <c r="Q19" s="9">
        <v>8.8049999999999997</v>
      </c>
      <c r="R19" s="9">
        <v>8.8049999999999997</v>
      </c>
      <c r="S19" s="9">
        <v>8.8049999999999997</v>
      </c>
      <c r="T19" s="9">
        <v>8.8049999999999997</v>
      </c>
      <c r="U19" s="9">
        <v>8.8049999999999997</v>
      </c>
      <c r="X19" s="9">
        <v>3.0850000000000009</v>
      </c>
      <c r="Z19" s="9">
        <v>10.9</v>
      </c>
      <c r="AA19" s="9">
        <v>10.9</v>
      </c>
      <c r="AB19" s="9">
        <v>11</v>
      </c>
      <c r="AC19" s="9">
        <v>10.9</v>
      </c>
    </row>
    <row r="20" spans="1:41">
      <c r="A20">
        <v>2036</v>
      </c>
      <c r="B20" s="9">
        <v>8.8049999999999997</v>
      </c>
      <c r="C20" s="9">
        <v>9.4</v>
      </c>
      <c r="D20" s="9">
        <f t="shared" si="11"/>
        <v>10.719520000000001</v>
      </c>
      <c r="E20" s="9">
        <v>11.656000000000002</v>
      </c>
      <c r="F20" s="9">
        <f t="shared" si="1"/>
        <v>12.16</v>
      </c>
      <c r="G20" s="9">
        <f t="shared" si="2"/>
        <v>12.888</v>
      </c>
      <c r="H20" s="9">
        <f t="shared" si="3"/>
        <v>11.656000000000001</v>
      </c>
      <c r="I20" s="9">
        <f t="shared" si="4"/>
        <v>13.280000000000001</v>
      </c>
      <c r="J20" s="9">
        <f t="shared" si="5"/>
        <v>13.84</v>
      </c>
      <c r="K20" s="9">
        <v>10.1</v>
      </c>
      <c r="L20" s="9">
        <v>9.4</v>
      </c>
      <c r="M20" s="9">
        <f t="shared" si="6"/>
        <v>10.035207268597389</v>
      </c>
      <c r="N20" s="9">
        <v>11.66</v>
      </c>
      <c r="O20" s="9">
        <v>9.5</v>
      </c>
      <c r="P20" s="9">
        <f t="shared" si="7"/>
        <v>8.8049999999999997</v>
      </c>
      <c r="Q20" s="9">
        <v>8.8049999999999997</v>
      </c>
      <c r="R20" s="9">
        <v>8.8049999999999997</v>
      </c>
      <c r="S20" s="9">
        <v>8.8049999999999997</v>
      </c>
      <c r="T20" s="9">
        <v>8.8049999999999997</v>
      </c>
      <c r="U20" s="9">
        <v>8.8049999999999997</v>
      </c>
      <c r="X20" s="9">
        <v>2.8680000000000008</v>
      </c>
      <c r="Z20" s="9">
        <v>10.9</v>
      </c>
      <c r="AA20" s="9">
        <v>10.9</v>
      </c>
      <c r="AB20" s="9">
        <v>11</v>
      </c>
      <c r="AC20" s="9">
        <v>10.9</v>
      </c>
      <c r="AE20">
        <f>13*510</f>
        <v>6630</v>
      </c>
      <c r="AF20">
        <f>4000/510</f>
        <v>7.8431372549019605</v>
      </c>
      <c r="AG20">
        <f>13/7.8</f>
        <v>1.6666666666666667</v>
      </c>
    </row>
    <row r="21" spans="1:41">
      <c r="A21">
        <v>2037</v>
      </c>
      <c r="B21" s="9">
        <v>8.8049999999999997</v>
      </c>
      <c r="C21" s="9">
        <v>9.4</v>
      </c>
      <c r="D21" s="9">
        <f t="shared" si="11"/>
        <v>10.719520000000001</v>
      </c>
      <c r="E21" s="9">
        <v>11.656000000000002</v>
      </c>
      <c r="F21" s="9">
        <f t="shared" si="1"/>
        <v>12.16</v>
      </c>
      <c r="G21" s="9">
        <f t="shared" si="2"/>
        <v>12.888</v>
      </c>
      <c r="H21" s="9">
        <f t="shared" si="3"/>
        <v>11.656000000000001</v>
      </c>
      <c r="I21" s="9">
        <f t="shared" si="4"/>
        <v>13.280000000000001</v>
      </c>
      <c r="J21" s="9">
        <f t="shared" si="5"/>
        <v>13.84</v>
      </c>
      <c r="K21" s="9">
        <v>10.1</v>
      </c>
      <c r="L21" s="9">
        <v>9.4</v>
      </c>
      <c r="M21" s="9">
        <f t="shared" si="6"/>
        <v>10.035207268597389</v>
      </c>
      <c r="N21" s="9">
        <v>11.66</v>
      </c>
      <c r="O21" s="9">
        <v>9.5</v>
      </c>
      <c r="P21" s="9">
        <f t="shared" si="7"/>
        <v>8.8049999999999997</v>
      </c>
      <c r="Q21" s="9">
        <v>8.8049999999999997</v>
      </c>
      <c r="R21" s="9">
        <v>8.8049999999999997</v>
      </c>
      <c r="S21" s="9">
        <v>8.8049999999999997</v>
      </c>
      <c r="T21" s="9">
        <v>8.8049999999999997</v>
      </c>
      <c r="U21" s="9">
        <v>8.8049999999999997</v>
      </c>
      <c r="X21" s="9">
        <v>2.6510000000000007</v>
      </c>
      <c r="Z21" s="9">
        <v>10.9</v>
      </c>
      <c r="AA21" s="9">
        <v>10.9</v>
      </c>
      <c r="AB21" s="9">
        <v>11</v>
      </c>
      <c r="AC21" s="9">
        <v>10.9</v>
      </c>
      <c r="AF21">
        <f>8/AG20</f>
        <v>4.8</v>
      </c>
    </row>
    <row r="22" spans="1:41">
      <c r="A22">
        <v>2038</v>
      </c>
      <c r="B22" s="9">
        <v>8.8049999999999997</v>
      </c>
      <c r="C22" s="9">
        <v>9.4</v>
      </c>
      <c r="D22" s="9">
        <f t="shared" si="11"/>
        <v>10.719520000000001</v>
      </c>
      <c r="E22" s="9">
        <v>11.656000000000002</v>
      </c>
      <c r="F22" s="9">
        <f t="shared" si="1"/>
        <v>12.16</v>
      </c>
      <c r="G22" s="9">
        <f t="shared" si="2"/>
        <v>12.888</v>
      </c>
      <c r="H22" s="9">
        <f t="shared" si="3"/>
        <v>11.656000000000001</v>
      </c>
      <c r="I22" s="9">
        <f t="shared" si="4"/>
        <v>13.280000000000001</v>
      </c>
      <c r="J22" s="9">
        <f t="shared" si="5"/>
        <v>13.84</v>
      </c>
      <c r="K22" s="9">
        <v>10.1</v>
      </c>
      <c r="L22" s="9">
        <v>9.4</v>
      </c>
      <c r="M22" s="9">
        <f t="shared" si="6"/>
        <v>10.035207268597389</v>
      </c>
      <c r="N22" s="9">
        <v>11.66</v>
      </c>
      <c r="O22" s="9">
        <v>9.5</v>
      </c>
      <c r="P22" s="9">
        <f t="shared" si="7"/>
        <v>8.8049999999999997</v>
      </c>
      <c r="Q22" s="9">
        <v>8.8049999999999997</v>
      </c>
      <c r="R22" s="9">
        <v>8.8049999999999997</v>
      </c>
      <c r="S22" s="9">
        <v>8.8049999999999997</v>
      </c>
      <c r="T22" s="9">
        <v>8.8049999999999997</v>
      </c>
      <c r="U22" s="9">
        <v>8.8049999999999997</v>
      </c>
      <c r="X22" s="9">
        <v>2.4340000000000011</v>
      </c>
      <c r="Z22" s="9">
        <v>10.9</v>
      </c>
      <c r="AA22" s="9">
        <v>10.9</v>
      </c>
      <c r="AB22" s="9">
        <v>11</v>
      </c>
      <c r="AC22" s="9">
        <v>10.9</v>
      </c>
    </row>
    <row r="23" spans="1:41">
      <c r="A23">
        <v>2039</v>
      </c>
      <c r="B23" s="9">
        <v>8.8049999999999997</v>
      </c>
      <c r="C23" s="9">
        <v>9.4</v>
      </c>
      <c r="D23" s="9">
        <f t="shared" si="11"/>
        <v>10.719520000000001</v>
      </c>
      <c r="E23" s="9">
        <v>11.656000000000002</v>
      </c>
      <c r="F23" s="9">
        <f t="shared" si="1"/>
        <v>12.16</v>
      </c>
      <c r="G23" s="9">
        <f t="shared" si="2"/>
        <v>12.888</v>
      </c>
      <c r="H23" s="9">
        <f t="shared" si="3"/>
        <v>11.656000000000001</v>
      </c>
      <c r="I23" s="9">
        <f t="shared" si="4"/>
        <v>13.280000000000001</v>
      </c>
      <c r="J23" s="9">
        <f t="shared" si="5"/>
        <v>13.84</v>
      </c>
      <c r="K23" s="9">
        <v>10.1</v>
      </c>
      <c r="L23" s="9">
        <v>9.4</v>
      </c>
      <c r="M23" s="9">
        <f t="shared" si="6"/>
        <v>10.035207268597389</v>
      </c>
      <c r="N23" s="9">
        <v>11.66</v>
      </c>
      <c r="O23" s="9">
        <v>9.5</v>
      </c>
      <c r="P23" s="9">
        <f t="shared" si="7"/>
        <v>8.8049999999999997</v>
      </c>
      <c r="Q23" s="9">
        <v>8.8049999999999997</v>
      </c>
      <c r="R23" s="9">
        <v>8.8049999999999997</v>
      </c>
      <c r="S23" s="9">
        <v>8.8049999999999997</v>
      </c>
      <c r="T23" s="9">
        <v>8.8049999999999997</v>
      </c>
      <c r="U23" s="9">
        <v>8.8049999999999997</v>
      </c>
      <c r="X23" s="9">
        <v>2.2170000000000005</v>
      </c>
      <c r="Z23" s="9">
        <v>10.9</v>
      </c>
      <c r="AA23" s="9">
        <v>10.9</v>
      </c>
      <c r="AB23" s="9">
        <v>11</v>
      </c>
      <c r="AC23" s="9">
        <v>10.9</v>
      </c>
      <c r="AE23" s="26" t="s">
        <v>134</v>
      </c>
    </row>
    <row r="24" spans="1:41">
      <c r="A24">
        <v>2040</v>
      </c>
      <c r="B24" s="9">
        <v>8.8049999999999997</v>
      </c>
      <c r="C24" s="9">
        <v>9.4</v>
      </c>
      <c r="D24" s="9">
        <f t="shared" si="11"/>
        <v>10.719520000000001</v>
      </c>
      <c r="E24" s="9">
        <v>11.656000000000002</v>
      </c>
      <c r="F24" s="9">
        <f t="shared" si="1"/>
        <v>12.16</v>
      </c>
      <c r="G24" s="9">
        <f t="shared" si="2"/>
        <v>12.888</v>
      </c>
      <c r="H24" s="9">
        <f t="shared" si="3"/>
        <v>11.656000000000001</v>
      </c>
      <c r="I24" s="9">
        <f t="shared" si="4"/>
        <v>13.280000000000001</v>
      </c>
      <c r="J24" s="9">
        <f t="shared" si="5"/>
        <v>13.84</v>
      </c>
      <c r="K24" s="9">
        <v>10.1</v>
      </c>
      <c r="L24" s="9">
        <v>9.4</v>
      </c>
      <c r="M24" s="9">
        <f t="shared" si="6"/>
        <v>10.035207268597389</v>
      </c>
      <c r="N24" s="9">
        <v>11.66</v>
      </c>
      <c r="O24" s="9">
        <v>9.5</v>
      </c>
      <c r="P24" s="9">
        <f t="shared" si="7"/>
        <v>8.8049999999999997</v>
      </c>
      <c r="Q24" s="9">
        <v>8.8049999999999997</v>
      </c>
      <c r="R24" s="9">
        <v>8.8049999999999997</v>
      </c>
      <c r="S24" s="9">
        <v>8.8049999999999997</v>
      </c>
      <c r="T24" s="9">
        <v>8.8049999999999997</v>
      </c>
      <c r="U24" s="9">
        <v>8.8049999999999997</v>
      </c>
      <c r="W24">
        <v>2</v>
      </c>
      <c r="X24" s="9">
        <v>2.0000000000000009</v>
      </c>
      <c r="Z24" s="9">
        <v>10.9</v>
      </c>
      <c r="AA24" s="9">
        <v>10.9</v>
      </c>
      <c r="AB24" s="9">
        <v>11</v>
      </c>
      <c r="AC24" s="9">
        <v>10.9</v>
      </c>
    </row>
    <row r="25" spans="1:41">
      <c r="A25">
        <v>2041</v>
      </c>
      <c r="B25" s="9">
        <v>8.8049999999999997</v>
      </c>
      <c r="C25" s="9">
        <v>9.4</v>
      </c>
      <c r="D25" s="9">
        <f t="shared" si="11"/>
        <v>10.719520000000001</v>
      </c>
      <c r="E25" s="9">
        <v>11.656000000000002</v>
      </c>
      <c r="F25" s="9">
        <f t="shared" si="1"/>
        <v>12.16</v>
      </c>
      <c r="G25" s="9">
        <f t="shared" si="2"/>
        <v>12.888</v>
      </c>
      <c r="H25" s="9">
        <f t="shared" si="3"/>
        <v>11.656000000000001</v>
      </c>
      <c r="I25" s="9">
        <f t="shared" si="4"/>
        <v>13.280000000000001</v>
      </c>
      <c r="J25" s="9">
        <f t="shared" si="5"/>
        <v>13.84</v>
      </c>
      <c r="K25" s="9">
        <v>10.1</v>
      </c>
      <c r="L25" s="9">
        <v>9.4</v>
      </c>
      <c r="M25" s="9">
        <f t="shared" si="6"/>
        <v>10.035207268597389</v>
      </c>
      <c r="N25" s="9">
        <v>11.66</v>
      </c>
      <c r="O25" s="9">
        <v>9.5</v>
      </c>
      <c r="P25" s="9">
        <f t="shared" si="7"/>
        <v>8.8049999999999997</v>
      </c>
      <c r="Q25" s="9">
        <v>8.8049999999999997</v>
      </c>
      <c r="R25" s="9">
        <v>8.8049999999999997</v>
      </c>
      <c r="S25" s="9">
        <v>8.8049999999999997</v>
      </c>
      <c r="T25" s="9">
        <v>8.8049999999999997</v>
      </c>
      <c r="U25" s="9">
        <v>8.8049999999999997</v>
      </c>
      <c r="X25" s="9">
        <v>2.0000000000000009</v>
      </c>
      <c r="Z25" s="9">
        <v>10.9</v>
      </c>
      <c r="AA25" s="9">
        <v>10.9</v>
      </c>
      <c r="AB25" s="9">
        <v>11</v>
      </c>
      <c r="AC25" s="9">
        <v>10.9</v>
      </c>
    </row>
    <row r="26" spans="1:41">
      <c r="A26">
        <v>2042</v>
      </c>
      <c r="B26" s="9">
        <v>8.8049999999999997</v>
      </c>
      <c r="C26" s="9">
        <v>9.4</v>
      </c>
      <c r="D26" s="9">
        <f t="shared" si="11"/>
        <v>10.719520000000001</v>
      </c>
      <c r="E26" s="9">
        <v>11.656000000000002</v>
      </c>
      <c r="F26" s="9">
        <f t="shared" si="1"/>
        <v>12.16</v>
      </c>
      <c r="G26" s="9">
        <f t="shared" si="2"/>
        <v>12.888</v>
      </c>
      <c r="H26" s="9">
        <f t="shared" si="3"/>
        <v>11.656000000000001</v>
      </c>
      <c r="I26" s="9">
        <f t="shared" si="4"/>
        <v>13.280000000000001</v>
      </c>
      <c r="J26" s="9">
        <f t="shared" si="5"/>
        <v>13.84</v>
      </c>
      <c r="K26" s="9">
        <v>10.1</v>
      </c>
      <c r="L26" s="9">
        <v>9.4</v>
      </c>
      <c r="M26" s="9">
        <f t="shared" si="6"/>
        <v>10.035207268597389</v>
      </c>
      <c r="N26" s="9">
        <v>11.66</v>
      </c>
      <c r="O26" s="9">
        <v>9.5</v>
      </c>
      <c r="P26" s="9">
        <f t="shared" si="7"/>
        <v>8.8049999999999997</v>
      </c>
      <c r="Q26" s="9">
        <v>8.8049999999999997</v>
      </c>
      <c r="R26" s="9">
        <v>8.8049999999999997</v>
      </c>
      <c r="S26" s="9">
        <v>8.8049999999999997</v>
      </c>
      <c r="T26" s="9">
        <v>8.8049999999999997</v>
      </c>
      <c r="U26" s="9">
        <v>8.8049999999999997</v>
      </c>
      <c r="X26" s="9">
        <v>2.0000000000000009</v>
      </c>
      <c r="Z26" s="9">
        <v>10.9</v>
      </c>
      <c r="AA26" s="9">
        <v>10.9</v>
      </c>
      <c r="AB26" s="9">
        <v>11</v>
      </c>
      <c r="AC26" s="9">
        <v>10.9</v>
      </c>
    </row>
    <row r="27" spans="1:41">
      <c r="A27">
        <v>2043</v>
      </c>
      <c r="B27" s="9">
        <v>8.8049999999999997</v>
      </c>
      <c r="C27" s="9">
        <v>9.4</v>
      </c>
      <c r="D27" s="9">
        <f t="shared" si="11"/>
        <v>10.719520000000001</v>
      </c>
      <c r="E27" s="9">
        <v>11.656000000000002</v>
      </c>
      <c r="F27" s="9">
        <f t="shared" si="1"/>
        <v>12.16</v>
      </c>
      <c r="G27" s="9">
        <f t="shared" si="2"/>
        <v>12.888</v>
      </c>
      <c r="H27" s="9">
        <f t="shared" si="3"/>
        <v>11.656000000000001</v>
      </c>
      <c r="I27" s="9">
        <f t="shared" si="4"/>
        <v>13.280000000000001</v>
      </c>
      <c r="J27" s="9">
        <f t="shared" si="5"/>
        <v>13.84</v>
      </c>
      <c r="K27" s="9">
        <v>10.1</v>
      </c>
      <c r="L27" s="9">
        <v>9.4</v>
      </c>
      <c r="M27" s="9">
        <f t="shared" si="6"/>
        <v>10.035207268597389</v>
      </c>
      <c r="N27" s="9">
        <v>11.66</v>
      </c>
      <c r="O27" s="9">
        <v>9.5</v>
      </c>
      <c r="P27" s="9">
        <f t="shared" si="7"/>
        <v>8.8049999999999997</v>
      </c>
      <c r="Q27" s="9">
        <v>8.8049999999999997</v>
      </c>
      <c r="R27" s="9">
        <v>8.8049999999999997</v>
      </c>
      <c r="S27" s="9">
        <v>8.8049999999999997</v>
      </c>
      <c r="T27" s="9">
        <v>8.8049999999999997</v>
      </c>
      <c r="U27" s="9">
        <v>8.8049999999999997</v>
      </c>
      <c r="X27" s="9">
        <v>2.0000000000000009</v>
      </c>
      <c r="Z27" s="9">
        <v>10.9</v>
      </c>
      <c r="AA27" s="9">
        <v>10.9</v>
      </c>
      <c r="AB27" s="9">
        <v>11</v>
      </c>
      <c r="AC27" s="9">
        <v>10.9</v>
      </c>
    </row>
    <row r="28" spans="1:41">
      <c r="A28">
        <v>2044</v>
      </c>
      <c r="B28" s="9">
        <v>8.8049999999999997</v>
      </c>
      <c r="C28" s="9">
        <v>9.4</v>
      </c>
      <c r="D28" s="9">
        <f t="shared" si="11"/>
        <v>10.719520000000001</v>
      </c>
      <c r="E28" s="9">
        <v>11.656000000000002</v>
      </c>
      <c r="F28" s="9">
        <f t="shared" si="1"/>
        <v>12.16</v>
      </c>
      <c r="G28" s="9">
        <f t="shared" si="2"/>
        <v>12.888</v>
      </c>
      <c r="H28" s="9">
        <f t="shared" si="3"/>
        <v>11.656000000000001</v>
      </c>
      <c r="I28" s="9">
        <f t="shared" si="4"/>
        <v>13.280000000000001</v>
      </c>
      <c r="J28" s="9">
        <f t="shared" si="5"/>
        <v>13.84</v>
      </c>
      <c r="K28" s="9">
        <v>10.1</v>
      </c>
      <c r="L28" s="9">
        <v>9.4</v>
      </c>
      <c r="M28" s="9">
        <f t="shared" si="6"/>
        <v>10.035207268597389</v>
      </c>
      <c r="N28" s="9">
        <v>11.66</v>
      </c>
      <c r="O28" s="9">
        <v>9.5</v>
      </c>
      <c r="P28" s="9">
        <f t="shared" si="7"/>
        <v>8.8049999999999997</v>
      </c>
      <c r="Q28" s="9">
        <v>8.8049999999999997</v>
      </c>
      <c r="R28" s="9">
        <v>8.8049999999999997</v>
      </c>
      <c r="S28" s="9">
        <v>8.8049999999999997</v>
      </c>
      <c r="T28" s="9">
        <v>8.8049999999999997</v>
      </c>
      <c r="U28" s="9">
        <v>8.8049999999999997</v>
      </c>
      <c r="X28" s="9">
        <v>2.0000000000000009</v>
      </c>
      <c r="Z28" s="9">
        <v>10.9</v>
      </c>
      <c r="AA28" s="9">
        <v>10.9</v>
      </c>
      <c r="AB28" s="9">
        <v>11</v>
      </c>
      <c r="AC28" s="9">
        <v>10.9</v>
      </c>
    </row>
    <row r="29" spans="1:41">
      <c r="A29">
        <v>2045</v>
      </c>
      <c r="B29" s="9">
        <v>8.8049999999999997</v>
      </c>
      <c r="C29" s="9">
        <v>9.4</v>
      </c>
      <c r="D29" s="9">
        <f t="shared" si="11"/>
        <v>10.719520000000001</v>
      </c>
      <c r="E29" s="9">
        <v>11.656000000000002</v>
      </c>
      <c r="F29" s="9">
        <f t="shared" si="1"/>
        <v>12.16</v>
      </c>
      <c r="G29" s="9">
        <f t="shared" si="2"/>
        <v>12.888</v>
      </c>
      <c r="H29" s="9">
        <f t="shared" si="3"/>
        <v>11.656000000000001</v>
      </c>
      <c r="I29" s="9">
        <f t="shared" si="4"/>
        <v>13.280000000000001</v>
      </c>
      <c r="J29" s="9">
        <f t="shared" si="5"/>
        <v>13.84</v>
      </c>
      <c r="K29" s="9">
        <v>10.1</v>
      </c>
      <c r="L29" s="9">
        <v>9.4</v>
      </c>
      <c r="M29" s="9">
        <f t="shared" si="6"/>
        <v>10.035207268597389</v>
      </c>
      <c r="N29" s="9">
        <v>11.66</v>
      </c>
      <c r="O29" s="9">
        <v>9.5</v>
      </c>
      <c r="P29" s="9">
        <f t="shared" si="7"/>
        <v>8.8049999999999997</v>
      </c>
      <c r="Q29" s="9">
        <v>8.8049999999999997</v>
      </c>
      <c r="R29" s="9">
        <v>8.8049999999999997</v>
      </c>
      <c r="S29" s="9">
        <v>8.8049999999999997</v>
      </c>
      <c r="T29" s="9">
        <v>8.8049999999999997</v>
      </c>
      <c r="U29" s="9">
        <v>8.8049999999999997</v>
      </c>
      <c r="X29" s="9">
        <v>2.0000000000000009</v>
      </c>
      <c r="Z29" s="9">
        <v>10.9</v>
      </c>
      <c r="AA29" s="9">
        <v>10.9</v>
      </c>
      <c r="AB29" s="9">
        <v>11</v>
      </c>
      <c r="AC29" s="9">
        <v>10.9</v>
      </c>
    </row>
    <row r="30" spans="1:41">
      <c r="A30">
        <v>2046</v>
      </c>
      <c r="B30" s="9">
        <v>8.8049999999999997</v>
      </c>
      <c r="C30" s="9">
        <v>9.4</v>
      </c>
      <c r="D30" s="9">
        <f t="shared" si="11"/>
        <v>10.719520000000001</v>
      </c>
      <c r="E30" s="9">
        <v>11.656000000000002</v>
      </c>
      <c r="F30" s="9">
        <f t="shared" si="1"/>
        <v>12.16</v>
      </c>
      <c r="G30" s="9">
        <f t="shared" si="2"/>
        <v>12.888</v>
      </c>
      <c r="H30" s="9">
        <f t="shared" si="3"/>
        <v>11.656000000000001</v>
      </c>
      <c r="I30" s="9">
        <f t="shared" si="4"/>
        <v>13.280000000000001</v>
      </c>
      <c r="J30" s="9">
        <f t="shared" si="5"/>
        <v>13.84</v>
      </c>
      <c r="K30" s="9">
        <v>10.1</v>
      </c>
      <c r="L30" s="9">
        <v>9.4</v>
      </c>
      <c r="M30" s="9">
        <f t="shared" si="6"/>
        <v>10.035207268597389</v>
      </c>
      <c r="N30" s="9">
        <v>11.66</v>
      </c>
      <c r="O30" s="9">
        <v>9.5</v>
      </c>
      <c r="P30" s="9">
        <f t="shared" si="7"/>
        <v>8.8049999999999997</v>
      </c>
      <c r="Q30" s="9">
        <v>8.8049999999999997</v>
      </c>
      <c r="R30" s="9">
        <v>8.8049999999999997</v>
      </c>
      <c r="S30" s="9">
        <v>8.8049999999999997</v>
      </c>
      <c r="T30" s="9">
        <v>8.8049999999999997</v>
      </c>
      <c r="U30" s="9">
        <v>8.8049999999999997</v>
      </c>
      <c r="X30" s="9">
        <v>2.0000000000000009</v>
      </c>
      <c r="Z30" s="9">
        <v>10.9</v>
      </c>
      <c r="AA30" s="9">
        <v>10.9</v>
      </c>
      <c r="AB30" s="9">
        <v>11</v>
      </c>
      <c r="AC30" s="9">
        <v>10.9</v>
      </c>
    </row>
    <row r="31" spans="1:41">
      <c r="A31">
        <v>2047</v>
      </c>
      <c r="B31" s="9">
        <v>8.8049999999999997</v>
      </c>
      <c r="C31" s="9">
        <v>9.4</v>
      </c>
      <c r="D31" s="9">
        <f t="shared" si="11"/>
        <v>10.719520000000001</v>
      </c>
      <c r="E31" s="9">
        <v>11.656000000000002</v>
      </c>
      <c r="F31" s="9">
        <f t="shared" si="1"/>
        <v>12.16</v>
      </c>
      <c r="G31" s="9">
        <f t="shared" si="2"/>
        <v>12.888</v>
      </c>
      <c r="H31" s="9">
        <f t="shared" si="3"/>
        <v>11.656000000000001</v>
      </c>
      <c r="I31" s="9">
        <f t="shared" si="4"/>
        <v>13.280000000000001</v>
      </c>
      <c r="J31" s="9">
        <f t="shared" si="5"/>
        <v>13.84</v>
      </c>
      <c r="K31" s="9">
        <v>10.1</v>
      </c>
      <c r="L31" s="9">
        <v>9.4</v>
      </c>
      <c r="M31" s="9">
        <f t="shared" si="6"/>
        <v>10.035207268597389</v>
      </c>
      <c r="N31" s="9">
        <v>11.66</v>
      </c>
      <c r="O31" s="9">
        <v>9.5</v>
      </c>
      <c r="P31" s="9">
        <f t="shared" si="7"/>
        <v>8.8049999999999997</v>
      </c>
      <c r="Q31" s="9">
        <v>8.8049999999999997</v>
      </c>
      <c r="R31" s="9">
        <v>8.8049999999999997</v>
      </c>
      <c r="S31" s="9">
        <v>8.8049999999999997</v>
      </c>
      <c r="T31" s="9">
        <v>8.8049999999999997</v>
      </c>
      <c r="U31" s="9">
        <v>8.8049999999999997</v>
      </c>
      <c r="X31" s="9">
        <v>2.0000000000000009</v>
      </c>
      <c r="Z31" s="9">
        <v>10.9</v>
      </c>
      <c r="AA31" s="9">
        <v>10.9</v>
      </c>
      <c r="AB31" s="9">
        <v>11</v>
      </c>
      <c r="AC31" s="9">
        <v>10.9</v>
      </c>
    </row>
    <row r="32" spans="1:41">
      <c r="A32">
        <v>2048</v>
      </c>
      <c r="B32" s="9">
        <v>8.8049999999999997</v>
      </c>
      <c r="C32" s="9">
        <v>9.4</v>
      </c>
      <c r="D32" s="9">
        <f t="shared" si="11"/>
        <v>10.719520000000001</v>
      </c>
      <c r="E32" s="9">
        <v>11.656000000000002</v>
      </c>
      <c r="F32" s="9">
        <f t="shared" si="1"/>
        <v>12.16</v>
      </c>
      <c r="G32" s="9">
        <f t="shared" si="2"/>
        <v>12.888</v>
      </c>
      <c r="H32" s="9">
        <f t="shared" si="3"/>
        <v>11.656000000000001</v>
      </c>
      <c r="I32" s="9">
        <f t="shared" si="4"/>
        <v>13.280000000000001</v>
      </c>
      <c r="J32" s="9">
        <f t="shared" si="5"/>
        <v>13.84</v>
      </c>
      <c r="K32" s="9">
        <v>10.1</v>
      </c>
      <c r="L32" s="9">
        <v>9.4</v>
      </c>
      <c r="M32" s="9">
        <f t="shared" si="6"/>
        <v>10.035207268597389</v>
      </c>
      <c r="N32" s="9">
        <v>11.66</v>
      </c>
      <c r="O32" s="9">
        <v>9.5</v>
      </c>
      <c r="P32" s="9">
        <f t="shared" si="7"/>
        <v>8.8049999999999997</v>
      </c>
      <c r="Q32" s="9">
        <v>8.8049999999999997</v>
      </c>
      <c r="R32" s="9">
        <v>8.8049999999999997</v>
      </c>
      <c r="S32" s="9">
        <v>8.8049999999999997</v>
      </c>
      <c r="T32" s="9">
        <v>8.8049999999999997</v>
      </c>
      <c r="U32" s="9">
        <v>8.8049999999999997</v>
      </c>
      <c r="X32" s="9">
        <v>2</v>
      </c>
      <c r="Z32" s="9">
        <v>10.9</v>
      </c>
      <c r="AA32" s="9">
        <v>10.9</v>
      </c>
      <c r="AB32" s="9">
        <v>11</v>
      </c>
      <c r="AC32" s="9">
        <v>10.9</v>
      </c>
    </row>
    <row r="33" spans="1:29">
      <c r="A33">
        <v>2049</v>
      </c>
      <c r="B33" s="9">
        <v>8.8049999999999997</v>
      </c>
      <c r="C33" s="9">
        <v>9.4</v>
      </c>
      <c r="D33" s="9">
        <f t="shared" si="11"/>
        <v>10.719520000000001</v>
      </c>
      <c r="E33" s="9">
        <v>11.656000000000002</v>
      </c>
      <c r="F33" s="9">
        <f t="shared" si="1"/>
        <v>12.16</v>
      </c>
      <c r="G33" s="9">
        <f t="shared" si="2"/>
        <v>12.888</v>
      </c>
      <c r="H33" s="9">
        <f t="shared" si="3"/>
        <v>11.656000000000001</v>
      </c>
      <c r="I33" s="9">
        <f t="shared" si="4"/>
        <v>13.280000000000001</v>
      </c>
      <c r="J33" s="9">
        <f t="shared" si="5"/>
        <v>13.84</v>
      </c>
      <c r="K33" s="9">
        <v>10.1</v>
      </c>
      <c r="L33" s="9">
        <v>9.4</v>
      </c>
      <c r="M33" s="9">
        <f t="shared" si="6"/>
        <v>10.035207268597389</v>
      </c>
      <c r="N33" s="9">
        <v>11.66</v>
      </c>
      <c r="O33" s="9">
        <v>9.5</v>
      </c>
      <c r="P33" s="9">
        <f t="shared" si="7"/>
        <v>8.8049999999999997</v>
      </c>
      <c r="Q33" s="9">
        <v>8.8049999999999997</v>
      </c>
      <c r="R33" s="9">
        <v>8.8049999999999997</v>
      </c>
      <c r="S33" s="9">
        <v>8.8049999999999997</v>
      </c>
      <c r="T33" s="9">
        <v>8.8049999999999997</v>
      </c>
      <c r="U33" s="9">
        <v>8.8049999999999997</v>
      </c>
      <c r="X33" s="9">
        <v>2</v>
      </c>
      <c r="Z33" s="9">
        <v>10.9</v>
      </c>
      <c r="AA33" s="9">
        <v>10.9</v>
      </c>
      <c r="AB33" s="9">
        <v>11</v>
      </c>
      <c r="AC33" s="9">
        <v>10.9</v>
      </c>
    </row>
    <row r="34" spans="1:29">
      <c r="A34">
        <v>2050</v>
      </c>
      <c r="B34" s="9">
        <v>8.8049999999999997</v>
      </c>
      <c r="C34" s="9">
        <v>9.4</v>
      </c>
      <c r="D34" s="9">
        <f t="shared" si="11"/>
        <v>10.719520000000001</v>
      </c>
      <c r="E34" s="9">
        <v>11.656000000000002</v>
      </c>
      <c r="F34" s="9">
        <f t="shared" si="1"/>
        <v>12.16</v>
      </c>
      <c r="G34" s="9">
        <f t="shared" si="2"/>
        <v>12.888</v>
      </c>
      <c r="H34" s="9">
        <f t="shared" si="3"/>
        <v>11.656000000000001</v>
      </c>
      <c r="I34" s="9">
        <f t="shared" si="4"/>
        <v>13.280000000000001</v>
      </c>
      <c r="J34" s="9">
        <f t="shared" si="5"/>
        <v>13.84</v>
      </c>
      <c r="K34" s="9">
        <v>10.1</v>
      </c>
      <c r="L34" s="9">
        <v>9.4</v>
      </c>
      <c r="M34" s="9">
        <f t="shared" si="6"/>
        <v>10.035207268597389</v>
      </c>
      <c r="N34" s="9">
        <v>11.66</v>
      </c>
      <c r="O34" s="9">
        <v>9.5</v>
      </c>
      <c r="P34" s="9">
        <f t="shared" si="7"/>
        <v>8.8049999999999997</v>
      </c>
      <c r="Q34" s="9">
        <v>8.8049999999999997</v>
      </c>
      <c r="R34" s="9">
        <v>8.8049999999999997</v>
      </c>
      <c r="S34" s="9">
        <v>8.8049999999999997</v>
      </c>
      <c r="T34" s="9">
        <v>8.8049999999999997</v>
      </c>
      <c r="U34" s="9">
        <v>8.8049999999999997</v>
      </c>
      <c r="Z34" s="9">
        <v>10.9</v>
      </c>
      <c r="AA34" s="9">
        <v>10.9</v>
      </c>
      <c r="AB34" s="9">
        <v>11</v>
      </c>
      <c r="AC34" s="9">
        <v>10.9</v>
      </c>
    </row>
    <row r="35" spans="1:29">
      <c r="A35">
        <v>2051</v>
      </c>
      <c r="B35" s="9">
        <v>8.8049999999999997</v>
      </c>
      <c r="C35" s="9">
        <v>9.4</v>
      </c>
      <c r="D35" s="9">
        <f t="shared" si="11"/>
        <v>10.719520000000001</v>
      </c>
      <c r="E35" s="9">
        <v>11.656000000000002</v>
      </c>
      <c r="F35" s="9">
        <f t="shared" si="1"/>
        <v>12.16</v>
      </c>
      <c r="G35" s="9">
        <f t="shared" si="2"/>
        <v>12.888</v>
      </c>
      <c r="H35" s="9">
        <f t="shared" si="3"/>
        <v>11.656000000000001</v>
      </c>
      <c r="I35" s="9">
        <f t="shared" si="4"/>
        <v>13.280000000000001</v>
      </c>
      <c r="J35" s="9">
        <f t="shared" si="5"/>
        <v>13.84</v>
      </c>
      <c r="K35" s="9">
        <v>10.1</v>
      </c>
      <c r="L35" s="9">
        <v>9.4</v>
      </c>
      <c r="M35" s="9">
        <f t="shared" si="6"/>
        <v>10.035207268597389</v>
      </c>
      <c r="N35" s="9">
        <v>11.66</v>
      </c>
      <c r="O35" s="9">
        <v>9.5</v>
      </c>
      <c r="P35" s="9">
        <f t="shared" si="7"/>
        <v>8.8049999999999997</v>
      </c>
      <c r="Q35" s="9">
        <v>8.8049999999999997</v>
      </c>
      <c r="R35" s="9">
        <v>8.8049999999999997</v>
      </c>
      <c r="S35" s="9">
        <v>8.8049999999999997</v>
      </c>
      <c r="T35" s="9">
        <v>8.8049999999999997</v>
      </c>
      <c r="U35" s="9">
        <v>8.8049999999999997</v>
      </c>
      <c r="Z35" s="9">
        <v>10.9</v>
      </c>
      <c r="AA35" s="9">
        <v>10.9</v>
      </c>
      <c r="AB35" s="9">
        <v>11</v>
      </c>
      <c r="AC35" s="9">
        <v>10.9</v>
      </c>
    </row>
    <row r="36" spans="1:29">
      <c r="A36">
        <v>2052</v>
      </c>
      <c r="B36" s="9">
        <v>8.8049999999999997</v>
      </c>
      <c r="C36" s="9">
        <v>9.4</v>
      </c>
      <c r="D36" s="9">
        <f t="shared" si="11"/>
        <v>10.719520000000001</v>
      </c>
      <c r="E36" s="9">
        <v>11.656000000000002</v>
      </c>
      <c r="F36" s="9">
        <f t="shared" si="1"/>
        <v>12.16</v>
      </c>
      <c r="G36" s="9">
        <f t="shared" si="2"/>
        <v>12.888</v>
      </c>
      <c r="H36" s="9">
        <f t="shared" si="3"/>
        <v>11.656000000000001</v>
      </c>
      <c r="I36" s="9">
        <f t="shared" si="4"/>
        <v>13.280000000000001</v>
      </c>
      <c r="J36" s="9">
        <f t="shared" si="5"/>
        <v>13.84</v>
      </c>
      <c r="K36" s="9">
        <v>10.1</v>
      </c>
      <c r="L36" s="9">
        <v>9.4</v>
      </c>
      <c r="M36" s="9">
        <f t="shared" si="6"/>
        <v>10.035207268597389</v>
      </c>
      <c r="N36" s="9">
        <v>11.66</v>
      </c>
      <c r="O36" s="9">
        <v>9.5</v>
      </c>
      <c r="P36" s="9">
        <f t="shared" si="7"/>
        <v>8.8049999999999997</v>
      </c>
      <c r="Q36" s="9">
        <v>8.8049999999999997</v>
      </c>
      <c r="R36" s="9">
        <v>8.8049999999999997</v>
      </c>
      <c r="S36" s="9">
        <v>8.8049999999999997</v>
      </c>
      <c r="T36" s="9">
        <v>8.8049999999999997</v>
      </c>
      <c r="U36" s="9">
        <v>8.8049999999999997</v>
      </c>
      <c r="Z36" s="9">
        <v>10.9</v>
      </c>
      <c r="AA36" s="9">
        <v>10.9</v>
      </c>
      <c r="AB36" s="9">
        <v>11</v>
      </c>
      <c r="AC36" s="9">
        <v>10.9</v>
      </c>
    </row>
    <row r="37" spans="1:29">
      <c r="A37">
        <v>2053</v>
      </c>
      <c r="B37" s="9">
        <v>8.8049999999999997</v>
      </c>
      <c r="C37" s="9">
        <v>9.4</v>
      </c>
      <c r="D37" s="9">
        <f t="shared" si="11"/>
        <v>10.719520000000001</v>
      </c>
      <c r="E37" s="9">
        <v>11.656000000000002</v>
      </c>
      <c r="F37" s="9">
        <f t="shared" si="1"/>
        <v>12.16</v>
      </c>
      <c r="G37" s="9">
        <f t="shared" si="2"/>
        <v>12.888</v>
      </c>
      <c r="H37" s="9">
        <f t="shared" si="3"/>
        <v>11.656000000000001</v>
      </c>
      <c r="I37" s="9">
        <f t="shared" si="4"/>
        <v>13.280000000000001</v>
      </c>
      <c r="J37" s="9">
        <f t="shared" si="5"/>
        <v>13.84</v>
      </c>
      <c r="K37" s="9">
        <v>10.1</v>
      </c>
      <c r="L37" s="9">
        <v>9.4</v>
      </c>
      <c r="M37" s="9">
        <f t="shared" si="6"/>
        <v>10.035207268597389</v>
      </c>
      <c r="N37" s="9">
        <v>11.66</v>
      </c>
      <c r="O37" s="9">
        <v>9.5</v>
      </c>
      <c r="P37" s="9">
        <f t="shared" si="7"/>
        <v>8.8049999999999997</v>
      </c>
      <c r="Q37" s="9">
        <v>8.8049999999999997</v>
      </c>
      <c r="R37" s="9">
        <v>8.8049999999999997</v>
      </c>
      <c r="S37" s="9">
        <v>8.8049999999999997</v>
      </c>
      <c r="T37" s="9">
        <v>8.8049999999999997</v>
      </c>
      <c r="U37" s="9">
        <v>8.8049999999999997</v>
      </c>
      <c r="Z37" s="9">
        <v>10.9</v>
      </c>
      <c r="AA37" s="9">
        <v>10.9</v>
      </c>
      <c r="AB37" s="9">
        <v>11</v>
      </c>
      <c r="AC37" s="9">
        <v>10.9</v>
      </c>
    </row>
    <row r="38" spans="1:29">
      <c r="A38">
        <v>2054</v>
      </c>
      <c r="B38" s="9">
        <v>8.8049999999999997</v>
      </c>
      <c r="C38" s="9">
        <v>9.4</v>
      </c>
      <c r="D38" s="9">
        <f t="shared" si="11"/>
        <v>10.719520000000001</v>
      </c>
      <c r="E38" s="9">
        <v>11.656000000000002</v>
      </c>
      <c r="F38" s="9">
        <f t="shared" si="1"/>
        <v>12.16</v>
      </c>
      <c r="G38" s="9">
        <f t="shared" si="2"/>
        <v>12.888</v>
      </c>
      <c r="H38" s="9">
        <f t="shared" si="3"/>
        <v>11.656000000000001</v>
      </c>
      <c r="I38" s="9">
        <f t="shared" si="4"/>
        <v>13.280000000000001</v>
      </c>
      <c r="J38" s="9">
        <f t="shared" si="5"/>
        <v>13.84</v>
      </c>
      <c r="K38" s="9">
        <v>10.1</v>
      </c>
      <c r="L38" s="9">
        <v>9.4</v>
      </c>
      <c r="M38" s="9">
        <f t="shared" si="6"/>
        <v>10.035207268597389</v>
      </c>
      <c r="N38" s="9">
        <v>11.66</v>
      </c>
      <c r="O38" s="9">
        <v>9.5</v>
      </c>
      <c r="P38" s="9">
        <f t="shared" si="7"/>
        <v>8.8049999999999997</v>
      </c>
      <c r="Q38" s="9">
        <v>8.8049999999999997</v>
      </c>
      <c r="R38" s="9">
        <v>8.8049999999999997</v>
      </c>
      <c r="S38" s="9">
        <v>8.8049999999999997</v>
      </c>
      <c r="T38" s="9">
        <v>8.8049999999999997</v>
      </c>
      <c r="U38" s="9">
        <v>8.8049999999999997</v>
      </c>
      <c r="Z38" s="9">
        <v>10.9</v>
      </c>
      <c r="AA38" s="9">
        <v>10.9</v>
      </c>
      <c r="AB38" s="9">
        <v>11</v>
      </c>
      <c r="AC38" s="9">
        <v>10.9</v>
      </c>
    </row>
    <row r="39" spans="1:29">
      <c r="A39">
        <v>2055</v>
      </c>
      <c r="B39" s="9">
        <v>8.8049999999999997</v>
      </c>
      <c r="C39" s="9">
        <v>9.4</v>
      </c>
      <c r="D39" s="9">
        <f t="shared" si="11"/>
        <v>10.719520000000001</v>
      </c>
      <c r="E39" s="9">
        <v>11.656000000000002</v>
      </c>
      <c r="F39" s="9">
        <f t="shared" si="1"/>
        <v>12.16</v>
      </c>
      <c r="G39" s="9">
        <f t="shared" si="2"/>
        <v>12.888</v>
      </c>
      <c r="H39" s="9">
        <f t="shared" si="3"/>
        <v>11.656000000000001</v>
      </c>
      <c r="I39" s="9">
        <f t="shared" si="4"/>
        <v>13.280000000000001</v>
      </c>
      <c r="J39" s="9">
        <f t="shared" si="5"/>
        <v>13.84</v>
      </c>
      <c r="K39" s="9">
        <v>10.1</v>
      </c>
      <c r="L39" s="9">
        <v>9.4</v>
      </c>
      <c r="M39" s="9">
        <f t="shared" si="6"/>
        <v>10.035207268597389</v>
      </c>
      <c r="N39" s="9">
        <v>11.66</v>
      </c>
      <c r="O39" s="9">
        <v>9.5</v>
      </c>
      <c r="P39" s="9">
        <f t="shared" si="7"/>
        <v>8.8049999999999997</v>
      </c>
      <c r="Q39" s="9">
        <v>8.8049999999999997</v>
      </c>
      <c r="R39" s="9">
        <v>8.8049999999999997</v>
      </c>
      <c r="S39" s="9">
        <v>8.8049999999999997</v>
      </c>
      <c r="T39" s="9">
        <v>8.8049999999999997</v>
      </c>
      <c r="U39" s="9">
        <v>8.8049999999999997</v>
      </c>
      <c r="Z39" s="9">
        <v>10.9</v>
      </c>
      <c r="AA39" s="9">
        <v>10.9</v>
      </c>
      <c r="AB39" s="9">
        <v>11</v>
      </c>
      <c r="AC39" s="9">
        <v>10.9</v>
      </c>
    </row>
    <row r="40" spans="1:29">
      <c r="A40">
        <v>2056</v>
      </c>
      <c r="B40" s="9">
        <v>8.8049999999999997</v>
      </c>
      <c r="C40" s="9">
        <v>9.4</v>
      </c>
      <c r="D40" s="9">
        <f t="shared" si="11"/>
        <v>10.719520000000001</v>
      </c>
      <c r="E40" s="9">
        <v>11.656000000000002</v>
      </c>
      <c r="F40" s="9">
        <f t="shared" si="1"/>
        <v>12.16</v>
      </c>
      <c r="G40" s="9">
        <f t="shared" si="2"/>
        <v>12.888</v>
      </c>
      <c r="H40" s="9">
        <f t="shared" si="3"/>
        <v>11.656000000000001</v>
      </c>
      <c r="I40" s="9">
        <f t="shared" si="4"/>
        <v>13.280000000000001</v>
      </c>
      <c r="J40" s="9">
        <f t="shared" si="5"/>
        <v>13.84</v>
      </c>
      <c r="K40" s="9">
        <v>10.1</v>
      </c>
      <c r="L40" s="9">
        <v>9.4</v>
      </c>
      <c r="M40" s="9">
        <f t="shared" si="6"/>
        <v>10.035207268597389</v>
      </c>
      <c r="N40" s="9">
        <v>11.66</v>
      </c>
      <c r="O40" s="9">
        <v>9.5</v>
      </c>
      <c r="P40" s="9">
        <f t="shared" si="7"/>
        <v>8.8049999999999997</v>
      </c>
      <c r="Q40" s="9">
        <v>8.8049999999999997</v>
      </c>
      <c r="R40" s="9">
        <v>8.8049999999999997</v>
      </c>
      <c r="S40" s="9">
        <v>8.8049999999999997</v>
      </c>
      <c r="T40" s="9">
        <v>8.8049999999999997</v>
      </c>
      <c r="U40" s="9">
        <v>8.8049999999999997</v>
      </c>
      <c r="Z40" s="9">
        <v>10.9</v>
      </c>
      <c r="AA40" s="9">
        <v>10.9</v>
      </c>
      <c r="AB40" s="9">
        <v>11</v>
      </c>
      <c r="AC40" s="9">
        <v>10.9</v>
      </c>
    </row>
    <row r="41" spans="1:29">
      <c r="A41">
        <v>2057</v>
      </c>
      <c r="B41" s="9">
        <v>8.8049999999999997</v>
      </c>
      <c r="C41" s="9">
        <v>9.4</v>
      </c>
      <c r="D41" s="9">
        <f t="shared" si="11"/>
        <v>10.719520000000001</v>
      </c>
      <c r="E41" s="9">
        <v>11.656000000000002</v>
      </c>
      <c r="F41" s="9">
        <f t="shared" si="1"/>
        <v>12.16</v>
      </c>
      <c r="G41" s="9">
        <f t="shared" si="2"/>
        <v>12.888</v>
      </c>
      <c r="H41" s="9">
        <f t="shared" si="3"/>
        <v>11.656000000000001</v>
      </c>
      <c r="I41" s="9">
        <f t="shared" si="4"/>
        <v>13.280000000000001</v>
      </c>
      <c r="J41" s="9">
        <f t="shared" si="5"/>
        <v>13.84</v>
      </c>
      <c r="K41" s="9">
        <v>10.1</v>
      </c>
      <c r="L41" s="9">
        <v>9.4</v>
      </c>
      <c r="M41" s="9">
        <f t="shared" si="6"/>
        <v>10.035207268597389</v>
      </c>
      <c r="N41" s="9">
        <v>11.66</v>
      </c>
      <c r="O41" s="9">
        <v>9.5</v>
      </c>
      <c r="P41" s="9">
        <f t="shared" si="7"/>
        <v>8.8049999999999997</v>
      </c>
      <c r="Q41" s="9">
        <v>8.8049999999999997</v>
      </c>
      <c r="R41" s="9">
        <v>8.8049999999999997</v>
      </c>
      <c r="S41" s="9">
        <v>8.8049999999999997</v>
      </c>
      <c r="T41" s="9">
        <v>8.8049999999999997</v>
      </c>
      <c r="U41" s="9">
        <v>8.8049999999999997</v>
      </c>
      <c r="Z41" s="9">
        <v>10.9</v>
      </c>
      <c r="AA41" s="9">
        <v>10.9</v>
      </c>
      <c r="AB41" s="9">
        <v>11</v>
      </c>
      <c r="AC41" s="9">
        <v>10.9</v>
      </c>
    </row>
    <row r="42" spans="1:29">
      <c r="A42">
        <v>2058</v>
      </c>
      <c r="B42" s="9">
        <v>8.8049999999999997</v>
      </c>
      <c r="C42" s="9">
        <v>9.4</v>
      </c>
      <c r="D42" s="9">
        <f t="shared" si="11"/>
        <v>10.719520000000001</v>
      </c>
      <c r="E42" s="9">
        <v>11.656000000000002</v>
      </c>
      <c r="F42" s="9">
        <f t="shared" si="1"/>
        <v>12.16</v>
      </c>
      <c r="G42" s="9">
        <f t="shared" si="2"/>
        <v>12.888</v>
      </c>
      <c r="H42" s="9">
        <f t="shared" si="3"/>
        <v>11.656000000000001</v>
      </c>
      <c r="I42" s="9">
        <f t="shared" si="4"/>
        <v>13.280000000000001</v>
      </c>
      <c r="J42" s="9">
        <f t="shared" si="5"/>
        <v>13.84</v>
      </c>
      <c r="K42" s="9">
        <v>10.1</v>
      </c>
      <c r="L42" s="9">
        <v>9.4</v>
      </c>
      <c r="M42" s="9">
        <f t="shared" si="6"/>
        <v>10.035207268597389</v>
      </c>
      <c r="N42" s="9">
        <v>11.66</v>
      </c>
      <c r="O42" s="9">
        <v>9.5</v>
      </c>
      <c r="P42" s="9">
        <f t="shared" si="7"/>
        <v>8.8049999999999997</v>
      </c>
      <c r="Q42" s="9">
        <v>8.8049999999999997</v>
      </c>
      <c r="R42" s="9">
        <v>8.8049999999999997</v>
      </c>
      <c r="S42" s="9">
        <v>8.8049999999999997</v>
      </c>
      <c r="T42" s="9">
        <v>8.8049999999999997</v>
      </c>
      <c r="U42" s="9">
        <v>8.8049999999999997</v>
      </c>
      <c r="Z42" s="9">
        <v>10.9</v>
      </c>
      <c r="AA42" s="9">
        <v>10.9</v>
      </c>
      <c r="AB42" s="9">
        <v>11</v>
      </c>
      <c r="AC42" s="9">
        <v>10.9</v>
      </c>
    </row>
    <row r="43" spans="1:29">
      <c r="A43">
        <v>2059</v>
      </c>
      <c r="B43" s="9">
        <v>8.8049999999999997</v>
      </c>
      <c r="C43" s="9">
        <v>9.4</v>
      </c>
      <c r="D43" s="9">
        <f t="shared" si="11"/>
        <v>10.719520000000001</v>
      </c>
      <c r="E43" s="9">
        <v>11.656000000000002</v>
      </c>
      <c r="F43" s="9">
        <f t="shared" si="1"/>
        <v>12.16</v>
      </c>
      <c r="G43" s="9">
        <f t="shared" si="2"/>
        <v>12.888</v>
      </c>
      <c r="H43" s="9">
        <f t="shared" si="3"/>
        <v>11.656000000000001</v>
      </c>
      <c r="I43" s="9">
        <f t="shared" si="4"/>
        <v>13.280000000000001</v>
      </c>
      <c r="J43" s="9">
        <f t="shared" si="5"/>
        <v>13.84</v>
      </c>
      <c r="K43" s="9">
        <v>10.1</v>
      </c>
      <c r="L43" s="9">
        <v>9.4</v>
      </c>
      <c r="M43" s="9">
        <f t="shared" si="6"/>
        <v>10.035207268597389</v>
      </c>
      <c r="N43" s="9">
        <v>11.66</v>
      </c>
      <c r="O43" s="9">
        <v>9.5</v>
      </c>
      <c r="P43" s="9">
        <f t="shared" si="7"/>
        <v>8.8049999999999997</v>
      </c>
      <c r="Q43" s="9">
        <v>8.8049999999999997</v>
      </c>
      <c r="R43" s="9">
        <v>8.8049999999999997</v>
      </c>
      <c r="S43" s="9">
        <v>8.8049999999999997</v>
      </c>
      <c r="T43" s="9">
        <v>8.8049999999999997</v>
      </c>
      <c r="U43" s="9">
        <v>8.8049999999999997</v>
      </c>
      <c r="Z43" s="9">
        <v>10.9</v>
      </c>
      <c r="AA43" s="9">
        <v>10.9</v>
      </c>
      <c r="AB43" s="9">
        <v>11</v>
      </c>
      <c r="AC43" s="9">
        <v>10.9</v>
      </c>
    </row>
    <row r="44" spans="1:29">
      <c r="A44">
        <v>2060</v>
      </c>
      <c r="B44" s="9">
        <v>8.8049999999999997</v>
      </c>
      <c r="C44" s="9">
        <v>9.4</v>
      </c>
      <c r="D44" s="9">
        <f t="shared" si="11"/>
        <v>10.719520000000001</v>
      </c>
      <c r="E44" s="9">
        <v>11.656000000000002</v>
      </c>
      <c r="F44" s="9">
        <f t="shared" si="1"/>
        <v>12.16</v>
      </c>
      <c r="G44" s="9">
        <f t="shared" si="2"/>
        <v>12.888</v>
      </c>
      <c r="H44" s="9">
        <f t="shared" si="3"/>
        <v>11.656000000000001</v>
      </c>
      <c r="I44" s="9">
        <f t="shared" si="4"/>
        <v>13.280000000000001</v>
      </c>
      <c r="J44" s="9">
        <f t="shared" si="5"/>
        <v>13.84</v>
      </c>
      <c r="K44" s="9">
        <v>10.1</v>
      </c>
      <c r="L44" s="9">
        <v>9.4</v>
      </c>
      <c r="M44" s="9">
        <f t="shared" si="6"/>
        <v>10.035207268597389</v>
      </c>
      <c r="N44" s="9">
        <v>11.66</v>
      </c>
      <c r="O44" s="9">
        <v>9.5</v>
      </c>
      <c r="P44" s="9">
        <f t="shared" si="7"/>
        <v>8.8049999999999997</v>
      </c>
      <c r="Q44" s="9">
        <v>8.8049999999999997</v>
      </c>
      <c r="R44" s="9">
        <v>8.8049999999999997</v>
      </c>
      <c r="S44" s="9">
        <v>8.8049999999999997</v>
      </c>
      <c r="T44" s="9">
        <v>8.8049999999999997</v>
      </c>
      <c r="U44" s="9">
        <v>8.8049999999999997</v>
      </c>
      <c r="Z44" s="9">
        <v>10.9</v>
      </c>
      <c r="AA44" s="9">
        <v>10.9</v>
      </c>
      <c r="AB44" s="9">
        <v>11</v>
      </c>
      <c r="AC44" s="9">
        <v>10.9</v>
      </c>
    </row>
  </sheetData>
  <phoneticPr fontId="1" type="noConversion"/>
  <hyperlinks>
    <hyperlink ref="AF5" r:id="rId1" display="https://baijiahao.baidu.com/s?id=1826952374368254552&amp;wfr=spider&amp;for=pc" xr:uid="{13201BE9-50B8-483C-BB66-B55C646E447B}"/>
    <hyperlink ref="AE23" r:id="rId2" display="https://product.360che.com/m274/68514_param.html" xr:uid="{32DDC52C-FC24-4040-B4AE-7C360783356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10A8-6BBA-45F0-9A24-E5D10A870130}">
  <dimension ref="A1:W44"/>
  <sheetViews>
    <sheetView topLeftCell="A13" workbookViewId="0">
      <selection activeCell="S25" sqref="S25"/>
    </sheetView>
  </sheetViews>
  <sheetFormatPr defaultRowHeight="15.6"/>
  <cols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3"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16</v>
      </c>
      <c r="S1" t="s">
        <v>15</v>
      </c>
      <c r="T1" t="s">
        <v>12</v>
      </c>
      <c r="U1" t="s">
        <v>13</v>
      </c>
    </row>
    <row r="2" spans="1:23">
      <c r="A2">
        <v>2018</v>
      </c>
      <c r="B2">
        <v>49</v>
      </c>
      <c r="C2">
        <v>49</v>
      </c>
      <c r="D2">
        <v>49</v>
      </c>
      <c r="E2">
        <v>49</v>
      </c>
      <c r="F2">
        <v>49</v>
      </c>
      <c r="G2">
        <v>49</v>
      </c>
      <c r="H2">
        <v>49</v>
      </c>
      <c r="I2">
        <v>49</v>
      </c>
      <c r="J2">
        <v>49</v>
      </c>
      <c r="K2">
        <v>49</v>
      </c>
      <c r="L2">
        <v>49</v>
      </c>
      <c r="M2">
        <v>49</v>
      </c>
      <c r="N2">
        <v>49</v>
      </c>
      <c r="O2">
        <v>49</v>
      </c>
      <c r="P2">
        <v>49</v>
      </c>
      <c r="Q2">
        <v>49</v>
      </c>
      <c r="R2">
        <v>49</v>
      </c>
      <c r="S2">
        <v>49</v>
      </c>
      <c r="T2">
        <v>49</v>
      </c>
      <c r="U2">
        <v>49</v>
      </c>
    </row>
    <row r="3" spans="1:23">
      <c r="A3">
        <v>2019</v>
      </c>
      <c r="B3">
        <v>49</v>
      </c>
      <c r="C3">
        <v>49</v>
      </c>
      <c r="D3">
        <v>49</v>
      </c>
      <c r="E3">
        <v>49</v>
      </c>
      <c r="F3">
        <v>49</v>
      </c>
      <c r="G3">
        <v>49</v>
      </c>
      <c r="H3">
        <v>49</v>
      </c>
      <c r="I3">
        <v>49</v>
      </c>
      <c r="J3">
        <v>49</v>
      </c>
      <c r="K3">
        <v>49</v>
      </c>
      <c r="L3">
        <v>49</v>
      </c>
      <c r="M3">
        <v>49</v>
      </c>
      <c r="N3">
        <v>49</v>
      </c>
      <c r="O3">
        <v>49</v>
      </c>
      <c r="P3">
        <v>49</v>
      </c>
      <c r="Q3">
        <v>49</v>
      </c>
      <c r="R3">
        <v>49</v>
      </c>
      <c r="S3">
        <v>49</v>
      </c>
      <c r="T3">
        <v>49</v>
      </c>
      <c r="U3">
        <v>49</v>
      </c>
    </row>
    <row r="4" spans="1:23">
      <c r="A4">
        <v>2020</v>
      </c>
      <c r="B4">
        <v>49</v>
      </c>
      <c r="C4">
        <v>49</v>
      </c>
      <c r="D4">
        <v>49</v>
      </c>
      <c r="E4">
        <v>49</v>
      </c>
      <c r="F4">
        <v>49</v>
      </c>
      <c r="G4">
        <v>49</v>
      </c>
      <c r="H4">
        <v>49</v>
      </c>
      <c r="I4">
        <v>49</v>
      </c>
      <c r="J4">
        <v>49</v>
      </c>
      <c r="K4">
        <v>49</v>
      </c>
      <c r="L4">
        <v>49</v>
      </c>
      <c r="M4">
        <v>49</v>
      </c>
      <c r="N4">
        <v>49</v>
      </c>
      <c r="O4">
        <v>49</v>
      </c>
      <c r="P4">
        <v>49</v>
      </c>
      <c r="Q4">
        <v>49</v>
      </c>
      <c r="R4">
        <v>49</v>
      </c>
      <c r="S4">
        <v>49</v>
      </c>
      <c r="T4">
        <v>49</v>
      </c>
      <c r="U4">
        <v>49</v>
      </c>
    </row>
    <row r="5" spans="1:23">
      <c r="A5">
        <v>2021</v>
      </c>
      <c r="B5">
        <v>49</v>
      </c>
      <c r="C5">
        <v>49</v>
      </c>
      <c r="D5">
        <v>49</v>
      </c>
      <c r="E5">
        <v>49</v>
      </c>
      <c r="F5">
        <v>49</v>
      </c>
      <c r="G5">
        <v>49</v>
      </c>
      <c r="H5">
        <v>49</v>
      </c>
      <c r="I5">
        <v>49</v>
      </c>
      <c r="J5">
        <v>49</v>
      </c>
      <c r="K5">
        <v>49</v>
      </c>
      <c r="L5">
        <v>49</v>
      </c>
      <c r="M5">
        <v>49</v>
      </c>
      <c r="N5">
        <v>49</v>
      </c>
      <c r="O5">
        <v>49</v>
      </c>
      <c r="P5">
        <v>49</v>
      </c>
      <c r="Q5">
        <v>49</v>
      </c>
      <c r="R5">
        <v>49</v>
      </c>
      <c r="S5">
        <v>49</v>
      </c>
      <c r="T5">
        <v>49</v>
      </c>
      <c r="U5">
        <v>49</v>
      </c>
      <c r="W5" s="10" t="s">
        <v>95</v>
      </c>
    </row>
    <row r="6" spans="1:23">
      <c r="A6">
        <v>2022</v>
      </c>
      <c r="B6">
        <v>49</v>
      </c>
      <c r="C6">
        <v>49</v>
      </c>
      <c r="D6">
        <v>49</v>
      </c>
      <c r="E6">
        <v>49</v>
      </c>
      <c r="F6">
        <v>49</v>
      </c>
      <c r="G6">
        <v>49</v>
      </c>
      <c r="H6">
        <v>49</v>
      </c>
      <c r="I6">
        <v>49</v>
      </c>
      <c r="J6">
        <v>49</v>
      </c>
      <c r="K6">
        <v>49</v>
      </c>
      <c r="L6">
        <v>49</v>
      </c>
      <c r="M6">
        <v>49</v>
      </c>
      <c r="N6">
        <v>49</v>
      </c>
      <c r="O6">
        <v>49</v>
      </c>
      <c r="P6">
        <v>49</v>
      </c>
      <c r="Q6">
        <v>49</v>
      </c>
      <c r="R6">
        <v>49</v>
      </c>
      <c r="S6">
        <v>49</v>
      </c>
      <c r="T6">
        <v>49</v>
      </c>
      <c r="U6">
        <v>49</v>
      </c>
    </row>
    <row r="7" spans="1:23">
      <c r="A7">
        <v>2023</v>
      </c>
      <c r="B7">
        <v>49</v>
      </c>
      <c r="C7">
        <v>49</v>
      </c>
      <c r="D7">
        <v>49</v>
      </c>
      <c r="E7">
        <v>49</v>
      </c>
      <c r="F7">
        <v>49</v>
      </c>
      <c r="G7">
        <v>49</v>
      </c>
      <c r="H7">
        <v>49</v>
      </c>
      <c r="I7">
        <v>49</v>
      </c>
      <c r="J7">
        <v>49</v>
      </c>
      <c r="K7">
        <v>49</v>
      </c>
      <c r="L7">
        <v>49</v>
      </c>
      <c r="M7">
        <v>49</v>
      </c>
      <c r="N7">
        <v>49</v>
      </c>
      <c r="O7">
        <v>49</v>
      </c>
      <c r="P7">
        <v>49</v>
      </c>
      <c r="Q7">
        <v>49</v>
      </c>
      <c r="R7">
        <v>49</v>
      </c>
      <c r="S7">
        <v>49</v>
      </c>
      <c r="T7">
        <v>49</v>
      </c>
      <c r="U7">
        <v>49</v>
      </c>
    </row>
    <row r="8" spans="1:23">
      <c r="A8">
        <v>2024</v>
      </c>
      <c r="B8">
        <v>49</v>
      </c>
      <c r="C8">
        <v>49</v>
      </c>
      <c r="D8">
        <v>49</v>
      </c>
      <c r="E8">
        <v>49</v>
      </c>
      <c r="F8">
        <v>49</v>
      </c>
      <c r="G8">
        <v>49</v>
      </c>
      <c r="H8">
        <v>49</v>
      </c>
      <c r="I8">
        <v>49</v>
      </c>
      <c r="J8">
        <v>49</v>
      </c>
      <c r="K8">
        <v>49</v>
      </c>
      <c r="L8">
        <v>49</v>
      </c>
      <c r="M8">
        <v>49</v>
      </c>
      <c r="N8">
        <v>49</v>
      </c>
      <c r="O8">
        <v>49</v>
      </c>
      <c r="P8">
        <v>49</v>
      </c>
      <c r="Q8">
        <v>49</v>
      </c>
      <c r="R8">
        <v>49</v>
      </c>
      <c r="S8">
        <v>49</v>
      </c>
      <c r="T8">
        <v>49</v>
      </c>
      <c r="U8">
        <v>49</v>
      </c>
    </row>
    <row r="9" spans="1:23">
      <c r="A9">
        <v>2025</v>
      </c>
      <c r="B9">
        <v>49</v>
      </c>
      <c r="C9">
        <v>49</v>
      </c>
      <c r="D9">
        <v>49</v>
      </c>
      <c r="E9">
        <v>49</v>
      </c>
      <c r="F9">
        <v>49</v>
      </c>
      <c r="G9">
        <v>49</v>
      </c>
      <c r="H9">
        <v>49</v>
      </c>
      <c r="I9">
        <v>49</v>
      </c>
      <c r="J9">
        <v>49</v>
      </c>
      <c r="K9">
        <v>49</v>
      </c>
      <c r="L9">
        <v>49</v>
      </c>
      <c r="M9">
        <v>49</v>
      </c>
      <c r="N9">
        <v>49</v>
      </c>
      <c r="O9">
        <v>49</v>
      </c>
      <c r="P9">
        <v>49</v>
      </c>
      <c r="Q9">
        <v>49</v>
      </c>
      <c r="R9">
        <v>49</v>
      </c>
      <c r="S9">
        <v>49</v>
      </c>
      <c r="T9">
        <v>49</v>
      </c>
      <c r="U9">
        <v>49</v>
      </c>
    </row>
    <row r="10" spans="1:23">
      <c r="A10">
        <v>2026</v>
      </c>
      <c r="B10">
        <v>49</v>
      </c>
      <c r="C10">
        <v>49</v>
      </c>
      <c r="D10">
        <v>49</v>
      </c>
      <c r="E10">
        <v>49</v>
      </c>
      <c r="F10">
        <v>49</v>
      </c>
      <c r="G10">
        <v>49</v>
      </c>
      <c r="H10">
        <v>49</v>
      </c>
      <c r="I10">
        <v>49</v>
      </c>
      <c r="J10">
        <v>49</v>
      </c>
      <c r="K10">
        <v>49</v>
      </c>
      <c r="L10">
        <v>49</v>
      </c>
      <c r="M10">
        <v>49</v>
      </c>
      <c r="N10">
        <v>49</v>
      </c>
      <c r="O10">
        <v>49</v>
      </c>
      <c r="P10">
        <v>49</v>
      </c>
      <c r="Q10">
        <v>49</v>
      </c>
      <c r="R10">
        <v>49</v>
      </c>
      <c r="S10">
        <v>49</v>
      </c>
      <c r="T10">
        <v>49</v>
      </c>
      <c r="U10">
        <v>49</v>
      </c>
    </row>
    <row r="11" spans="1:23">
      <c r="A11">
        <v>2027</v>
      </c>
      <c r="B11">
        <v>49</v>
      </c>
      <c r="C11">
        <v>49</v>
      </c>
      <c r="D11">
        <v>49</v>
      </c>
      <c r="E11">
        <v>49</v>
      </c>
      <c r="F11">
        <v>49</v>
      </c>
      <c r="G11">
        <v>49</v>
      </c>
      <c r="H11">
        <v>49</v>
      </c>
      <c r="I11">
        <v>49</v>
      </c>
      <c r="J11">
        <v>49</v>
      </c>
      <c r="K11">
        <v>49</v>
      </c>
      <c r="L11">
        <v>49</v>
      </c>
      <c r="M11">
        <v>49</v>
      </c>
      <c r="N11">
        <v>49</v>
      </c>
      <c r="O11">
        <v>49</v>
      </c>
      <c r="P11">
        <v>49</v>
      </c>
      <c r="Q11">
        <v>49</v>
      </c>
      <c r="R11">
        <v>49</v>
      </c>
      <c r="S11">
        <v>49</v>
      </c>
      <c r="T11">
        <v>49</v>
      </c>
      <c r="U11">
        <v>49</v>
      </c>
    </row>
    <row r="12" spans="1:23">
      <c r="A12">
        <v>2028</v>
      </c>
      <c r="B12">
        <v>49</v>
      </c>
      <c r="C12">
        <v>49</v>
      </c>
      <c r="D12">
        <v>49</v>
      </c>
      <c r="E12">
        <v>49</v>
      </c>
      <c r="F12">
        <v>49</v>
      </c>
      <c r="G12">
        <v>49</v>
      </c>
      <c r="H12">
        <v>49</v>
      </c>
      <c r="I12">
        <v>49</v>
      </c>
      <c r="J12">
        <v>49</v>
      </c>
      <c r="K12">
        <v>49</v>
      </c>
      <c r="L12">
        <v>49</v>
      </c>
      <c r="M12">
        <v>49</v>
      </c>
      <c r="N12">
        <v>49</v>
      </c>
      <c r="O12">
        <v>49</v>
      </c>
      <c r="P12">
        <v>49</v>
      </c>
      <c r="Q12">
        <v>49</v>
      </c>
      <c r="R12">
        <v>49</v>
      </c>
      <c r="S12">
        <v>49</v>
      </c>
      <c r="T12">
        <v>49</v>
      </c>
      <c r="U12">
        <v>49</v>
      </c>
    </row>
    <row r="13" spans="1:23">
      <c r="A13">
        <v>2029</v>
      </c>
      <c r="B13">
        <v>49</v>
      </c>
      <c r="C13">
        <v>49</v>
      </c>
      <c r="D13">
        <v>49</v>
      </c>
      <c r="E13">
        <v>49</v>
      </c>
      <c r="F13">
        <v>49</v>
      </c>
      <c r="G13">
        <v>49</v>
      </c>
      <c r="H13">
        <v>49</v>
      </c>
      <c r="I13">
        <v>49</v>
      </c>
      <c r="J13">
        <v>49</v>
      </c>
      <c r="K13">
        <v>49</v>
      </c>
      <c r="L13">
        <v>49</v>
      </c>
      <c r="M13">
        <v>49</v>
      </c>
      <c r="N13">
        <v>49</v>
      </c>
      <c r="O13">
        <v>49</v>
      </c>
      <c r="P13">
        <v>49</v>
      </c>
      <c r="Q13">
        <v>49</v>
      </c>
      <c r="R13">
        <v>49</v>
      </c>
      <c r="S13">
        <v>49</v>
      </c>
      <c r="T13">
        <v>49</v>
      </c>
      <c r="U13">
        <v>49</v>
      </c>
    </row>
    <row r="14" spans="1:23">
      <c r="A14">
        <v>2030</v>
      </c>
      <c r="B14">
        <v>49</v>
      </c>
      <c r="C14">
        <v>49</v>
      </c>
      <c r="D14">
        <v>49</v>
      </c>
      <c r="E14">
        <v>49</v>
      </c>
      <c r="F14">
        <v>49</v>
      </c>
      <c r="G14">
        <v>49</v>
      </c>
      <c r="H14">
        <v>49</v>
      </c>
      <c r="I14">
        <v>49</v>
      </c>
      <c r="J14">
        <v>49</v>
      </c>
      <c r="K14">
        <v>49</v>
      </c>
      <c r="L14">
        <v>49</v>
      </c>
      <c r="M14">
        <v>49</v>
      </c>
      <c r="N14">
        <v>49</v>
      </c>
      <c r="O14">
        <v>49</v>
      </c>
      <c r="P14">
        <v>49</v>
      </c>
      <c r="Q14">
        <v>49</v>
      </c>
      <c r="R14">
        <v>49</v>
      </c>
      <c r="S14">
        <v>49</v>
      </c>
      <c r="T14">
        <v>49</v>
      </c>
      <c r="U14">
        <v>49</v>
      </c>
    </row>
    <row r="15" spans="1:23">
      <c r="A15">
        <v>2031</v>
      </c>
      <c r="B15">
        <v>49</v>
      </c>
      <c r="C15">
        <v>49</v>
      </c>
      <c r="D15">
        <v>49</v>
      </c>
      <c r="E15">
        <v>49</v>
      </c>
      <c r="F15">
        <v>49</v>
      </c>
      <c r="G15">
        <v>49</v>
      </c>
      <c r="H15">
        <v>49</v>
      </c>
      <c r="I15">
        <v>49</v>
      </c>
      <c r="J15">
        <v>49</v>
      </c>
      <c r="K15">
        <v>49</v>
      </c>
      <c r="L15">
        <v>49</v>
      </c>
      <c r="M15">
        <v>49</v>
      </c>
      <c r="N15">
        <v>49</v>
      </c>
      <c r="O15">
        <v>49</v>
      </c>
      <c r="P15">
        <v>49</v>
      </c>
      <c r="Q15">
        <v>49</v>
      </c>
      <c r="R15">
        <v>49</v>
      </c>
      <c r="S15">
        <v>49</v>
      </c>
      <c r="T15">
        <v>49</v>
      </c>
      <c r="U15">
        <v>49</v>
      </c>
    </row>
    <row r="16" spans="1:23">
      <c r="A16">
        <v>2032</v>
      </c>
      <c r="B16">
        <v>49</v>
      </c>
      <c r="C16">
        <v>49</v>
      </c>
      <c r="D16">
        <v>49</v>
      </c>
      <c r="E16">
        <v>49</v>
      </c>
      <c r="F16">
        <v>49</v>
      </c>
      <c r="G16">
        <v>49</v>
      </c>
      <c r="H16">
        <v>49</v>
      </c>
      <c r="I16">
        <v>49</v>
      </c>
      <c r="J16">
        <v>49</v>
      </c>
      <c r="K16">
        <v>49</v>
      </c>
      <c r="L16">
        <v>49</v>
      </c>
      <c r="M16">
        <v>49</v>
      </c>
      <c r="N16">
        <v>49</v>
      </c>
      <c r="O16">
        <v>49</v>
      </c>
      <c r="P16">
        <v>49</v>
      </c>
      <c r="Q16">
        <v>49</v>
      </c>
      <c r="R16">
        <v>49</v>
      </c>
      <c r="S16">
        <v>49</v>
      </c>
      <c r="T16">
        <v>49</v>
      </c>
      <c r="U16">
        <v>49</v>
      </c>
    </row>
    <row r="17" spans="1:21">
      <c r="A17">
        <v>2033</v>
      </c>
      <c r="B17">
        <v>49</v>
      </c>
      <c r="C17">
        <v>49</v>
      </c>
      <c r="D17">
        <v>49</v>
      </c>
      <c r="E17">
        <v>49</v>
      </c>
      <c r="F17">
        <v>49</v>
      </c>
      <c r="G17">
        <v>49</v>
      </c>
      <c r="H17">
        <v>49</v>
      </c>
      <c r="I17">
        <v>49</v>
      </c>
      <c r="J17">
        <v>49</v>
      </c>
      <c r="K17">
        <v>49</v>
      </c>
      <c r="L17">
        <v>49</v>
      </c>
      <c r="M17">
        <v>49</v>
      </c>
      <c r="N17">
        <v>49</v>
      </c>
      <c r="O17">
        <v>49</v>
      </c>
      <c r="P17">
        <v>49</v>
      </c>
      <c r="Q17">
        <v>49</v>
      </c>
      <c r="R17">
        <v>49</v>
      </c>
      <c r="S17">
        <v>49</v>
      </c>
      <c r="T17">
        <v>49</v>
      </c>
      <c r="U17">
        <v>49</v>
      </c>
    </row>
    <row r="18" spans="1:21">
      <c r="A18">
        <v>2034</v>
      </c>
      <c r="B18">
        <v>49</v>
      </c>
      <c r="C18">
        <v>49</v>
      </c>
      <c r="D18">
        <v>49</v>
      </c>
      <c r="E18">
        <v>49</v>
      </c>
      <c r="F18">
        <v>49</v>
      </c>
      <c r="G18">
        <v>49</v>
      </c>
      <c r="H18">
        <v>49</v>
      </c>
      <c r="I18">
        <v>49</v>
      </c>
      <c r="J18">
        <v>49</v>
      </c>
      <c r="K18">
        <v>49</v>
      </c>
      <c r="L18">
        <v>49</v>
      </c>
      <c r="M18">
        <v>49</v>
      </c>
      <c r="N18">
        <v>49</v>
      </c>
      <c r="O18">
        <v>49</v>
      </c>
      <c r="P18">
        <v>49</v>
      </c>
      <c r="Q18">
        <v>49</v>
      </c>
      <c r="R18">
        <v>49</v>
      </c>
      <c r="S18">
        <v>49</v>
      </c>
      <c r="T18">
        <v>49</v>
      </c>
      <c r="U18">
        <v>49</v>
      </c>
    </row>
    <row r="19" spans="1:21">
      <c r="A19">
        <v>2035</v>
      </c>
      <c r="B19">
        <v>49</v>
      </c>
      <c r="C19">
        <v>49</v>
      </c>
      <c r="D19">
        <v>49</v>
      </c>
      <c r="E19">
        <v>49</v>
      </c>
      <c r="F19">
        <v>49</v>
      </c>
      <c r="G19">
        <v>49</v>
      </c>
      <c r="H19">
        <v>49</v>
      </c>
      <c r="I19">
        <v>49</v>
      </c>
      <c r="J19">
        <v>49</v>
      </c>
      <c r="K19">
        <v>49</v>
      </c>
      <c r="L19">
        <v>49</v>
      </c>
      <c r="M19">
        <v>49</v>
      </c>
      <c r="N19">
        <v>49</v>
      </c>
      <c r="O19">
        <v>49</v>
      </c>
      <c r="P19">
        <v>49</v>
      </c>
      <c r="Q19">
        <v>49</v>
      </c>
      <c r="R19">
        <v>49</v>
      </c>
      <c r="S19">
        <v>49</v>
      </c>
      <c r="T19">
        <v>49</v>
      </c>
      <c r="U19">
        <v>49</v>
      </c>
    </row>
    <row r="20" spans="1:21">
      <c r="A20">
        <v>2036</v>
      </c>
      <c r="B20">
        <v>49</v>
      </c>
      <c r="C20">
        <v>49</v>
      </c>
      <c r="D20">
        <v>49</v>
      </c>
      <c r="E20">
        <v>49</v>
      </c>
      <c r="F20">
        <v>49</v>
      </c>
      <c r="G20">
        <v>49</v>
      </c>
      <c r="H20">
        <v>49</v>
      </c>
      <c r="I20">
        <v>49</v>
      </c>
      <c r="J20">
        <v>49</v>
      </c>
      <c r="K20">
        <v>49</v>
      </c>
      <c r="L20">
        <v>49</v>
      </c>
      <c r="M20">
        <v>49</v>
      </c>
      <c r="N20">
        <v>49</v>
      </c>
      <c r="O20">
        <v>49</v>
      </c>
      <c r="P20">
        <v>49</v>
      </c>
      <c r="Q20">
        <v>49</v>
      </c>
      <c r="R20">
        <v>49</v>
      </c>
      <c r="S20">
        <v>49</v>
      </c>
      <c r="T20">
        <v>49</v>
      </c>
      <c r="U20">
        <v>49</v>
      </c>
    </row>
    <row r="21" spans="1:21">
      <c r="A21">
        <v>2037</v>
      </c>
      <c r="B21">
        <v>49</v>
      </c>
      <c r="C21">
        <v>49</v>
      </c>
      <c r="D21">
        <v>49</v>
      </c>
      <c r="E21">
        <v>49</v>
      </c>
      <c r="F21">
        <v>49</v>
      </c>
      <c r="G21">
        <v>49</v>
      </c>
      <c r="H21">
        <v>49</v>
      </c>
      <c r="I21">
        <v>49</v>
      </c>
      <c r="J21">
        <v>49</v>
      </c>
      <c r="K21">
        <v>49</v>
      </c>
      <c r="L21">
        <v>49</v>
      </c>
      <c r="M21">
        <v>49</v>
      </c>
      <c r="N21">
        <v>49</v>
      </c>
      <c r="O21">
        <v>49</v>
      </c>
      <c r="P21">
        <v>49</v>
      </c>
      <c r="Q21">
        <v>49</v>
      </c>
      <c r="R21">
        <v>49</v>
      </c>
      <c r="S21">
        <v>49</v>
      </c>
      <c r="T21">
        <v>49</v>
      </c>
      <c r="U21">
        <v>49</v>
      </c>
    </row>
    <row r="22" spans="1:21">
      <c r="A22">
        <v>2038</v>
      </c>
      <c r="B22">
        <v>49</v>
      </c>
      <c r="C22">
        <v>49</v>
      </c>
      <c r="D22">
        <v>49</v>
      </c>
      <c r="E22">
        <v>49</v>
      </c>
      <c r="F22">
        <v>49</v>
      </c>
      <c r="G22">
        <v>49</v>
      </c>
      <c r="H22">
        <v>49</v>
      </c>
      <c r="I22">
        <v>49</v>
      </c>
      <c r="J22">
        <v>49</v>
      </c>
      <c r="K22">
        <v>49</v>
      </c>
      <c r="L22">
        <v>49</v>
      </c>
      <c r="M22">
        <v>49</v>
      </c>
      <c r="N22">
        <v>49</v>
      </c>
      <c r="O22">
        <v>49</v>
      </c>
      <c r="P22">
        <v>49</v>
      </c>
      <c r="Q22">
        <v>49</v>
      </c>
      <c r="R22">
        <v>49</v>
      </c>
      <c r="S22">
        <v>49</v>
      </c>
      <c r="T22">
        <v>49</v>
      </c>
      <c r="U22">
        <v>49</v>
      </c>
    </row>
    <row r="23" spans="1:21">
      <c r="A23">
        <v>2039</v>
      </c>
      <c r="B23">
        <v>49</v>
      </c>
      <c r="C23">
        <v>49</v>
      </c>
      <c r="D23">
        <v>49</v>
      </c>
      <c r="E23">
        <v>49</v>
      </c>
      <c r="F23">
        <v>49</v>
      </c>
      <c r="G23">
        <v>49</v>
      </c>
      <c r="H23">
        <v>49</v>
      </c>
      <c r="I23">
        <v>49</v>
      </c>
      <c r="J23">
        <v>49</v>
      </c>
      <c r="K23">
        <v>49</v>
      </c>
      <c r="L23">
        <v>49</v>
      </c>
      <c r="M23">
        <v>49</v>
      </c>
      <c r="N23">
        <v>49</v>
      </c>
      <c r="O23">
        <v>49</v>
      </c>
      <c r="P23">
        <v>49</v>
      </c>
      <c r="Q23">
        <v>49</v>
      </c>
      <c r="R23">
        <v>49</v>
      </c>
      <c r="S23">
        <v>49</v>
      </c>
      <c r="T23">
        <v>49</v>
      </c>
      <c r="U23">
        <v>49</v>
      </c>
    </row>
    <row r="24" spans="1:21">
      <c r="A24">
        <v>2040</v>
      </c>
      <c r="B24">
        <v>49</v>
      </c>
      <c r="C24">
        <v>49</v>
      </c>
      <c r="D24">
        <v>49</v>
      </c>
      <c r="E24">
        <v>49</v>
      </c>
      <c r="F24">
        <v>49</v>
      </c>
      <c r="G24">
        <v>49</v>
      </c>
      <c r="H24">
        <v>49</v>
      </c>
      <c r="I24">
        <v>49</v>
      </c>
      <c r="J24">
        <v>49</v>
      </c>
      <c r="K24">
        <v>49</v>
      </c>
      <c r="L24">
        <v>49</v>
      </c>
      <c r="M24">
        <v>49</v>
      </c>
      <c r="N24">
        <v>49</v>
      </c>
      <c r="O24">
        <v>49</v>
      </c>
      <c r="P24">
        <v>49</v>
      </c>
      <c r="Q24">
        <v>49</v>
      </c>
      <c r="R24">
        <v>49</v>
      </c>
      <c r="S24">
        <v>49</v>
      </c>
      <c r="T24">
        <v>49</v>
      </c>
      <c r="U24">
        <v>49</v>
      </c>
    </row>
    <row r="25" spans="1:21">
      <c r="A25">
        <v>2041</v>
      </c>
      <c r="B25">
        <v>49</v>
      </c>
      <c r="C25">
        <v>49</v>
      </c>
      <c r="D25">
        <v>49</v>
      </c>
      <c r="E25">
        <v>49</v>
      </c>
      <c r="F25">
        <v>49</v>
      </c>
      <c r="G25">
        <v>49</v>
      </c>
      <c r="H25">
        <v>49</v>
      </c>
      <c r="I25">
        <v>49</v>
      </c>
      <c r="J25">
        <v>49</v>
      </c>
      <c r="K25">
        <v>49</v>
      </c>
      <c r="L25">
        <v>49</v>
      </c>
      <c r="M25">
        <v>49</v>
      </c>
      <c r="N25">
        <v>49</v>
      </c>
      <c r="O25">
        <v>49</v>
      </c>
      <c r="P25">
        <v>49</v>
      </c>
      <c r="Q25">
        <v>49</v>
      </c>
      <c r="R25">
        <v>49</v>
      </c>
      <c r="S25">
        <v>49</v>
      </c>
      <c r="T25">
        <v>49</v>
      </c>
      <c r="U25">
        <v>49</v>
      </c>
    </row>
    <row r="26" spans="1:21">
      <c r="A26">
        <v>2042</v>
      </c>
      <c r="B26">
        <v>49</v>
      </c>
      <c r="C26">
        <v>49</v>
      </c>
      <c r="D26">
        <v>49</v>
      </c>
      <c r="E26">
        <v>49</v>
      </c>
      <c r="F26">
        <v>49</v>
      </c>
      <c r="G26">
        <v>49</v>
      </c>
      <c r="H26">
        <v>49</v>
      </c>
      <c r="I26">
        <v>49</v>
      </c>
      <c r="J26">
        <v>49</v>
      </c>
      <c r="K26">
        <v>49</v>
      </c>
      <c r="L26">
        <v>49</v>
      </c>
      <c r="M26">
        <v>49</v>
      </c>
      <c r="N26">
        <v>49</v>
      </c>
      <c r="O26">
        <v>49</v>
      </c>
      <c r="P26">
        <v>49</v>
      </c>
      <c r="Q26">
        <v>49</v>
      </c>
      <c r="R26">
        <v>49</v>
      </c>
      <c r="S26">
        <v>49</v>
      </c>
      <c r="T26">
        <v>49</v>
      </c>
      <c r="U26">
        <v>49</v>
      </c>
    </row>
    <row r="27" spans="1:21">
      <c r="A27">
        <v>2043</v>
      </c>
      <c r="B27">
        <v>49</v>
      </c>
      <c r="C27">
        <v>49</v>
      </c>
      <c r="D27">
        <v>49</v>
      </c>
      <c r="E27">
        <v>49</v>
      </c>
      <c r="F27">
        <v>49</v>
      </c>
      <c r="G27">
        <v>49</v>
      </c>
      <c r="H27">
        <v>49</v>
      </c>
      <c r="I27">
        <v>49</v>
      </c>
      <c r="J27">
        <v>49</v>
      </c>
      <c r="K27">
        <v>49</v>
      </c>
      <c r="L27">
        <v>49</v>
      </c>
      <c r="M27">
        <v>49</v>
      </c>
      <c r="N27">
        <v>49</v>
      </c>
      <c r="O27">
        <v>49</v>
      </c>
      <c r="P27">
        <v>49</v>
      </c>
      <c r="Q27">
        <v>49</v>
      </c>
      <c r="R27">
        <v>49</v>
      </c>
      <c r="S27">
        <v>49</v>
      </c>
      <c r="T27">
        <v>49</v>
      </c>
      <c r="U27">
        <v>49</v>
      </c>
    </row>
    <row r="28" spans="1:21">
      <c r="A28">
        <v>2044</v>
      </c>
      <c r="B28">
        <v>49</v>
      </c>
      <c r="C28">
        <v>49</v>
      </c>
      <c r="D28">
        <v>49</v>
      </c>
      <c r="E28">
        <v>49</v>
      </c>
      <c r="F28">
        <v>49</v>
      </c>
      <c r="G28">
        <v>49</v>
      </c>
      <c r="H28">
        <v>49</v>
      </c>
      <c r="I28">
        <v>49</v>
      </c>
      <c r="J28">
        <v>49</v>
      </c>
      <c r="K28">
        <v>49</v>
      </c>
      <c r="L28">
        <v>49</v>
      </c>
      <c r="M28">
        <v>49</v>
      </c>
      <c r="N28">
        <v>49</v>
      </c>
      <c r="O28">
        <v>49</v>
      </c>
      <c r="P28">
        <v>49</v>
      </c>
      <c r="Q28">
        <v>49</v>
      </c>
      <c r="R28">
        <v>49</v>
      </c>
      <c r="S28">
        <v>49</v>
      </c>
      <c r="T28">
        <v>49</v>
      </c>
      <c r="U28">
        <v>49</v>
      </c>
    </row>
    <row r="29" spans="1:21">
      <c r="A29">
        <v>2045</v>
      </c>
      <c r="B29">
        <v>49</v>
      </c>
      <c r="C29">
        <v>49</v>
      </c>
      <c r="D29">
        <v>49</v>
      </c>
      <c r="E29">
        <v>49</v>
      </c>
      <c r="F29">
        <v>49</v>
      </c>
      <c r="G29">
        <v>49</v>
      </c>
      <c r="H29">
        <v>49</v>
      </c>
      <c r="I29">
        <v>49</v>
      </c>
      <c r="J29">
        <v>49</v>
      </c>
      <c r="K29">
        <v>49</v>
      </c>
      <c r="L29">
        <v>49</v>
      </c>
      <c r="M29">
        <v>49</v>
      </c>
      <c r="N29">
        <v>49</v>
      </c>
      <c r="O29">
        <v>49</v>
      </c>
      <c r="P29">
        <v>49</v>
      </c>
      <c r="Q29">
        <v>49</v>
      </c>
      <c r="R29">
        <v>49</v>
      </c>
      <c r="S29">
        <v>49</v>
      </c>
      <c r="T29">
        <v>49</v>
      </c>
      <c r="U29">
        <v>49</v>
      </c>
    </row>
    <row r="30" spans="1:21">
      <c r="A30">
        <v>2046</v>
      </c>
      <c r="B30">
        <v>49</v>
      </c>
      <c r="C30">
        <v>49</v>
      </c>
      <c r="D30">
        <v>49</v>
      </c>
      <c r="E30">
        <v>49</v>
      </c>
      <c r="F30">
        <v>49</v>
      </c>
      <c r="G30">
        <v>49</v>
      </c>
      <c r="H30">
        <v>49</v>
      </c>
      <c r="I30">
        <v>49</v>
      </c>
      <c r="J30">
        <v>49</v>
      </c>
      <c r="K30">
        <v>49</v>
      </c>
      <c r="L30">
        <v>49</v>
      </c>
      <c r="M30">
        <v>49</v>
      </c>
      <c r="N30">
        <v>49</v>
      </c>
      <c r="O30">
        <v>49</v>
      </c>
      <c r="P30">
        <v>49</v>
      </c>
      <c r="Q30">
        <v>49</v>
      </c>
      <c r="R30">
        <v>49</v>
      </c>
      <c r="S30">
        <v>49</v>
      </c>
      <c r="T30">
        <v>49</v>
      </c>
      <c r="U30">
        <v>49</v>
      </c>
    </row>
    <row r="31" spans="1:21">
      <c r="A31">
        <v>2047</v>
      </c>
      <c r="B31">
        <v>49</v>
      </c>
      <c r="C31">
        <v>49</v>
      </c>
      <c r="D31">
        <v>49</v>
      </c>
      <c r="E31">
        <v>49</v>
      </c>
      <c r="F31">
        <v>49</v>
      </c>
      <c r="G31">
        <v>49</v>
      </c>
      <c r="H31">
        <v>49</v>
      </c>
      <c r="I31">
        <v>49</v>
      </c>
      <c r="J31">
        <v>49</v>
      </c>
      <c r="K31">
        <v>49</v>
      </c>
      <c r="L31">
        <v>49</v>
      </c>
      <c r="M31">
        <v>49</v>
      </c>
      <c r="N31">
        <v>49</v>
      </c>
      <c r="O31">
        <v>49</v>
      </c>
      <c r="P31">
        <v>49</v>
      </c>
      <c r="Q31">
        <v>49</v>
      </c>
      <c r="R31">
        <v>49</v>
      </c>
      <c r="S31">
        <v>49</v>
      </c>
      <c r="T31">
        <v>49</v>
      </c>
      <c r="U31">
        <v>49</v>
      </c>
    </row>
    <row r="32" spans="1:21">
      <c r="A32">
        <v>2048</v>
      </c>
      <c r="B32">
        <v>49</v>
      </c>
      <c r="C32">
        <v>49</v>
      </c>
      <c r="D32">
        <v>49</v>
      </c>
      <c r="E32">
        <v>49</v>
      </c>
      <c r="F32">
        <v>49</v>
      </c>
      <c r="G32">
        <v>49</v>
      </c>
      <c r="H32">
        <v>49</v>
      </c>
      <c r="I32">
        <v>49</v>
      </c>
      <c r="J32">
        <v>49</v>
      </c>
      <c r="K32">
        <v>49</v>
      </c>
      <c r="L32">
        <v>49</v>
      </c>
      <c r="M32">
        <v>49</v>
      </c>
      <c r="N32">
        <v>49</v>
      </c>
      <c r="O32">
        <v>49</v>
      </c>
      <c r="P32">
        <v>49</v>
      </c>
      <c r="Q32">
        <v>49</v>
      </c>
      <c r="R32">
        <v>49</v>
      </c>
      <c r="S32">
        <v>49</v>
      </c>
      <c r="T32">
        <v>49</v>
      </c>
      <c r="U32">
        <v>49</v>
      </c>
    </row>
    <row r="33" spans="1:21">
      <c r="A33">
        <v>2049</v>
      </c>
      <c r="B33">
        <v>49</v>
      </c>
      <c r="C33">
        <v>49</v>
      </c>
      <c r="D33">
        <v>49</v>
      </c>
      <c r="E33">
        <v>49</v>
      </c>
      <c r="F33">
        <v>49</v>
      </c>
      <c r="G33">
        <v>49</v>
      </c>
      <c r="H33">
        <v>49</v>
      </c>
      <c r="I33">
        <v>49</v>
      </c>
      <c r="J33">
        <v>49</v>
      </c>
      <c r="K33">
        <v>49</v>
      </c>
      <c r="L33">
        <v>49</v>
      </c>
      <c r="M33">
        <v>49</v>
      </c>
      <c r="N33">
        <v>49</v>
      </c>
      <c r="O33">
        <v>49</v>
      </c>
      <c r="P33">
        <v>49</v>
      </c>
      <c r="Q33">
        <v>49</v>
      </c>
      <c r="R33">
        <v>49</v>
      </c>
      <c r="S33">
        <v>49</v>
      </c>
      <c r="T33">
        <v>49</v>
      </c>
      <c r="U33">
        <v>49</v>
      </c>
    </row>
    <row r="34" spans="1:21">
      <c r="A34">
        <v>2050</v>
      </c>
      <c r="B34">
        <v>49</v>
      </c>
      <c r="C34">
        <v>49</v>
      </c>
      <c r="D34">
        <v>49</v>
      </c>
      <c r="E34">
        <v>49</v>
      </c>
      <c r="F34">
        <v>49</v>
      </c>
      <c r="G34">
        <v>49</v>
      </c>
      <c r="H34">
        <v>49</v>
      </c>
      <c r="I34">
        <v>49</v>
      </c>
      <c r="J34">
        <v>49</v>
      </c>
      <c r="K34">
        <v>49</v>
      </c>
      <c r="L34">
        <v>49</v>
      </c>
      <c r="M34">
        <v>49</v>
      </c>
      <c r="N34">
        <v>49</v>
      </c>
      <c r="O34">
        <v>49</v>
      </c>
      <c r="P34">
        <v>49</v>
      </c>
      <c r="Q34">
        <v>49</v>
      </c>
      <c r="R34">
        <v>49</v>
      </c>
      <c r="S34">
        <v>49</v>
      </c>
      <c r="T34">
        <v>49</v>
      </c>
      <c r="U34">
        <v>49</v>
      </c>
    </row>
    <row r="35" spans="1:21">
      <c r="A35">
        <v>2051</v>
      </c>
      <c r="B35">
        <v>49</v>
      </c>
      <c r="C35">
        <v>49</v>
      </c>
      <c r="D35">
        <v>49</v>
      </c>
      <c r="E35">
        <v>49</v>
      </c>
      <c r="F35">
        <v>49</v>
      </c>
      <c r="G35">
        <v>49</v>
      </c>
      <c r="H35">
        <v>49</v>
      </c>
      <c r="I35">
        <v>49</v>
      </c>
      <c r="J35">
        <v>49</v>
      </c>
      <c r="K35">
        <v>49</v>
      </c>
      <c r="L35">
        <v>49</v>
      </c>
      <c r="M35">
        <v>49</v>
      </c>
      <c r="N35">
        <v>49</v>
      </c>
      <c r="O35">
        <v>49</v>
      </c>
      <c r="P35">
        <v>49</v>
      </c>
      <c r="Q35">
        <v>49</v>
      </c>
      <c r="R35">
        <v>49</v>
      </c>
      <c r="S35">
        <v>49</v>
      </c>
      <c r="T35">
        <v>49</v>
      </c>
      <c r="U35">
        <v>49</v>
      </c>
    </row>
    <row r="36" spans="1:21">
      <c r="A36">
        <v>2052</v>
      </c>
      <c r="B36">
        <v>49</v>
      </c>
      <c r="C36">
        <v>49</v>
      </c>
      <c r="D36">
        <v>49</v>
      </c>
      <c r="E36">
        <v>49</v>
      </c>
      <c r="F36">
        <v>49</v>
      </c>
      <c r="G36">
        <v>49</v>
      </c>
      <c r="H36">
        <v>49</v>
      </c>
      <c r="I36">
        <v>49</v>
      </c>
      <c r="J36">
        <v>49</v>
      </c>
      <c r="K36">
        <v>49</v>
      </c>
      <c r="L36">
        <v>49</v>
      </c>
      <c r="M36">
        <v>49</v>
      </c>
      <c r="N36">
        <v>49</v>
      </c>
      <c r="O36">
        <v>49</v>
      </c>
      <c r="P36">
        <v>49</v>
      </c>
      <c r="Q36">
        <v>49</v>
      </c>
      <c r="R36">
        <v>49</v>
      </c>
      <c r="S36">
        <v>49</v>
      </c>
      <c r="T36">
        <v>49</v>
      </c>
      <c r="U36">
        <v>49</v>
      </c>
    </row>
    <row r="37" spans="1:21">
      <c r="A37">
        <v>2053</v>
      </c>
      <c r="B37">
        <v>49</v>
      </c>
      <c r="C37">
        <v>49</v>
      </c>
      <c r="D37">
        <v>49</v>
      </c>
      <c r="E37">
        <v>49</v>
      </c>
      <c r="F37">
        <v>49</v>
      </c>
      <c r="G37">
        <v>49</v>
      </c>
      <c r="H37">
        <v>49</v>
      </c>
      <c r="I37">
        <v>49</v>
      </c>
      <c r="J37">
        <v>49</v>
      </c>
      <c r="K37">
        <v>49</v>
      </c>
      <c r="L37">
        <v>49</v>
      </c>
      <c r="M37">
        <v>49</v>
      </c>
      <c r="N37">
        <v>49</v>
      </c>
      <c r="O37">
        <v>49</v>
      </c>
      <c r="P37">
        <v>49</v>
      </c>
      <c r="Q37">
        <v>49</v>
      </c>
      <c r="R37">
        <v>49</v>
      </c>
      <c r="S37">
        <v>49</v>
      </c>
      <c r="T37">
        <v>49</v>
      </c>
      <c r="U37">
        <v>49</v>
      </c>
    </row>
    <row r="38" spans="1:21">
      <c r="A38">
        <v>2054</v>
      </c>
      <c r="B38">
        <v>49</v>
      </c>
      <c r="C38">
        <v>49</v>
      </c>
      <c r="D38">
        <v>49</v>
      </c>
      <c r="E38">
        <v>49</v>
      </c>
      <c r="F38">
        <v>49</v>
      </c>
      <c r="G38">
        <v>49</v>
      </c>
      <c r="H38">
        <v>49</v>
      </c>
      <c r="I38">
        <v>49</v>
      </c>
      <c r="J38">
        <v>49</v>
      </c>
      <c r="K38">
        <v>49</v>
      </c>
      <c r="L38">
        <v>49</v>
      </c>
      <c r="M38">
        <v>49</v>
      </c>
      <c r="N38">
        <v>49</v>
      </c>
      <c r="O38">
        <v>49</v>
      </c>
      <c r="P38">
        <v>49</v>
      </c>
      <c r="Q38">
        <v>49</v>
      </c>
      <c r="R38">
        <v>49</v>
      </c>
      <c r="S38">
        <v>49</v>
      </c>
      <c r="T38">
        <v>49</v>
      </c>
      <c r="U38">
        <v>49</v>
      </c>
    </row>
    <row r="39" spans="1:21">
      <c r="A39">
        <v>2055</v>
      </c>
      <c r="B39">
        <v>49</v>
      </c>
      <c r="C39">
        <v>49</v>
      </c>
      <c r="D39">
        <v>49</v>
      </c>
      <c r="E39">
        <v>49</v>
      </c>
      <c r="F39">
        <v>49</v>
      </c>
      <c r="G39">
        <v>49</v>
      </c>
      <c r="H39">
        <v>49</v>
      </c>
      <c r="I39">
        <v>49</v>
      </c>
      <c r="J39">
        <v>49</v>
      </c>
      <c r="K39">
        <v>49</v>
      </c>
      <c r="L39">
        <v>49</v>
      </c>
      <c r="M39">
        <v>49</v>
      </c>
      <c r="N39">
        <v>49</v>
      </c>
      <c r="O39">
        <v>49</v>
      </c>
      <c r="P39">
        <v>49</v>
      </c>
      <c r="Q39">
        <v>49</v>
      </c>
      <c r="R39">
        <v>49</v>
      </c>
      <c r="S39">
        <v>49</v>
      </c>
      <c r="T39">
        <v>49</v>
      </c>
      <c r="U39">
        <v>49</v>
      </c>
    </row>
    <row r="40" spans="1:21">
      <c r="A40">
        <v>2056</v>
      </c>
      <c r="B40">
        <v>49</v>
      </c>
      <c r="C40">
        <v>49</v>
      </c>
      <c r="D40">
        <v>49</v>
      </c>
      <c r="E40">
        <v>49</v>
      </c>
      <c r="F40">
        <v>49</v>
      </c>
      <c r="G40">
        <v>49</v>
      </c>
      <c r="H40">
        <v>49</v>
      </c>
      <c r="I40">
        <v>49</v>
      </c>
      <c r="J40">
        <v>49</v>
      </c>
      <c r="K40">
        <v>49</v>
      </c>
      <c r="L40">
        <v>49</v>
      </c>
      <c r="M40">
        <v>49</v>
      </c>
      <c r="N40">
        <v>49</v>
      </c>
      <c r="O40">
        <v>49</v>
      </c>
      <c r="P40">
        <v>49</v>
      </c>
      <c r="Q40">
        <v>49</v>
      </c>
      <c r="R40">
        <v>49</v>
      </c>
      <c r="S40">
        <v>49</v>
      </c>
      <c r="T40">
        <v>49</v>
      </c>
      <c r="U40">
        <v>49</v>
      </c>
    </row>
    <row r="41" spans="1:21">
      <c r="A41">
        <v>2057</v>
      </c>
      <c r="B41">
        <v>49</v>
      </c>
      <c r="C41">
        <v>49</v>
      </c>
      <c r="D41">
        <v>49</v>
      </c>
      <c r="E41">
        <v>49</v>
      </c>
      <c r="F41">
        <v>49</v>
      </c>
      <c r="G41">
        <v>49</v>
      </c>
      <c r="H41">
        <v>49</v>
      </c>
      <c r="I41">
        <v>49</v>
      </c>
      <c r="J41">
        <v>49</v>
      </c>
      <c r="K41">
        <v>49</v>
      </c>
      <c r="L41">
        <v>49</v>
      </c>
      <c r="M41">
        <v>49</v>
      </c>
      <c r="N41">
        <v>49</v>
      </c>
      <c r="O41">
        <v>49</v>
      </c>
      <c r="P41">
        <v>49</v>
      </c>
      <c r="Q41">
        <v>49</v>
      </c>
      <c r="R41">
        <v>49</v>
      </c>
      <c r="S41">
        <v>49</v>
      </c>
      <c r="T41">
        <v>49</v>
      </c>
      <c r="U41">
        <v>49</v>
      </c>
    </row>
    <row r="42" spans="1:21">
      <c r="A42">
        <v>2058</v>
      </c>
      <c r="B42">
        <v>49</v>
      </c>
      <c r="C42">
        <v>49</v>
      </c>
      <c r="D42">
        <v>49</v>
      </c>
      <c r="E42">
        <v>49</v>
      </c>
      <c r="F42">
        <v>49</v>
      </c>
      <c r="G42">
        <v>49</v>
      </c>
      <c r="H42">
        <v>49</v>
      </c>
      <c r="I42">
        <v>49</v>
      </c>
      <c r="J42">
        <v>49</v>
      </c>
      <c r="K42">
        <v>49</v>
      </c>
      <c r="L42">
        <v>49</v>
      </c>
      <c r="M42">
        <v>49</v>
      </c>
      <c r="N42">
        <v>49</v>
      </c>
      <c r="O42">
        <v>49</v>
      </c>
      <c r="P42">
        <v>49</v>
      </c>
      <c r="Q42">
        <v>49</v>
      </c>
      <c r="R42">
        <v>49</v>
      </c>
      <c r="S42">
        <v>49</v>
      </c>
      <c r="T42">
        <v>49</v>
      </c>
      <c r="U42">
        <v>49</v>
      </c>
    </row>
    <row r="43" spans="1:21">
      <c r="A43">
        <v>2059</v>
      </c>
      <c r="B43">
        <v>49</v>
      </c>
      <c r="C43">
        <v>49</v>
      </c>
      <c r="D43">
        <v>49</v>
      </c>
      <c r="E43">
        <v>49</v>
      </c>
      <c r="F43">
        <v>49</v>
      </c>
      <c r="G43">
        <v>49</v>
      </c>
      <c r="H43">
        <v>49</v>
      </c>
      <c r="I43">
        <v>49</v>
      </c>
      <c r="J43">
        <v>49</v>
      </c>
      <c r="K43">
        <v>49</v>
      </c>
      <c r="L43">
        <v>49</v>
      </c>
      <c r="M43">
        <v>49</v>
      </c>
      <c r="N43">
        <v>49</v>
      </c>
      <c r="O43">
        <v>49</v>
      </c>
      <c r="P43">
        <v>49</v>
      </c>
      <c r="Q43">
        <v>49</v>
      </c>
      <c r="R43">
        <v>49</v>
      </c>
      <c r="S43">
        <v>49</v>
      </c>
      <c r="T43">
        <v>49</v>
      </c>
      <c r="U43">
        <v>49</v>
      </c>
    </row>
    <row r="44" spans="1:21">
      <c r="A44">
        <v>2060</v>
      </c>
      <c r="B44">
        <v>49</v>
      </c>
      <c r="C44">
        <v>49</v>
      </c>
      <c r="D44">
        <v>49</v>
      </c>
      <c r="E44">
        <v>49</v>
      </c>
      <c r="F44">
        <v>49</v>
      </c>
      <c r="G44">
        <v>49</v>
      </c>
      <c r="H44">
        <v>49</v>
      </c>
      <c r="I44">
        <v>49</v>
      </c>
      <c r="J44">
        <v>49</v>
      </c>
      <c r="K44">
        <v>49</v>
      </c>
      <c r="L44">
        <v>49</v>
      </c>
      <c r="M44">
        <v>49</v>
      </c>
      <c r="N44">
        <v>49</v>
      </c>
      <c r="O44">
        <v>49</v>
      </c>
      <c r="P44">
        <v>49</v>
      </c>
      <c r="Q44">
        <v>49</v>
      </c>
      <c r="R44">
        <v>49</v>
      </c>
      <c r="S44">
        <v>49</v>
      </c>
      <c r="T44">
        <v>49</v>
      </c>
      <c r="U44">
        <v>49</v>
      </c>
    </row>
  </sheetData>
  <phoneticPr fontId="1" type="noConversion"/>
  <hyperlinks>
    <hyperlink ref="W5" r:id="rId1" display="http://www.wlhcc.com/huoyuncx/hezai/dunwei.html" xr:uid="{1258C980-03E7-443A-B569-6E0B6B5025A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6C0C-FEC2-4C38-B5B9-8DEFAC76D256}">
  <dimension ref="A1:V44"/>
  <sheetViews>
    <sheetView topLeftCell="A13" workbookViewId="0">
      <selection activeCell="U32" sqref="U32"/>
    </sheetView>
  </sheetViews>
  <sheetFormatPr defaultRowHeight="15.6"/>
  <sheetData>
    <row r="1" spans="1:22">
      <c r="B1" t="s">
        <v>6</v>
      </c>
      <c r="C1" t="s">
        <v>8</v>
      </c>
      <c r="D1" t="s">
        <v>32</v>
      </c>
      <c r="E1" t="s">
        <v>33</v>
      </c>
      <c r="F1" t="s">
        <v>34</v>
      </c>
      <c r="G1" t="s">
        <v>36</v>
      </c>
      <c r="H1" t="s">
        <v>35</v>
      </c>
      <c r="I1" t="s">
        <v>37</v>
      </c>
      <c r="J1" t="s">
        <v>10</v>
      </c>
      <c r="K1" t="s">
        <v>91</v>
      </c>
      <c r="L1" t="s">
        <v>92</v>
      </c>
      <c r="M1" t="s">
        <v>9</v>
      </c>
      <c r="N1" t="s">
        <v>7</v>
      </c>
      <c r="O1" t="s">
        <v>93</v>
      </c>
      <c r="P1" t="s">
        <v>94</v>
      </c>
      <c r="Q1" t="s">
        <v>16</v>
      </c>
      <c r="R1" t="s">
        <v>15</v>
      </c>
      <c r="S1" t="s">
        <v>12</v>
      </c>
      <c r="T1" t="s">
        <v>13</v>
      </c>
    </row>
    <row r="2" spans="1:22">
      <c r="A2">
        <v>2018</v>
      </c>
      <c r="B2">
        <v>40</v>
      </c>
      <c r="C2">
        <v>40</v>
      </c>
      <c r="D2">
        <v>38</v>
      </c>
      <c r="E2">
        <v>37.9</v>
      </c>
      <c r="F2">
        <v>38</v>
      </c>
      <c r="G2">
        <v>37.299999999999997</v>
      </c>
      <c r="H2">
        <v>37.799999999999997</v>
      </c>
      <c r="I2">
        <v>37.299999999999997</v>
      </c>
      <c r="J2">
        <v>39</v>
      </c>
      <c r="K2">
        <f>J2</f>
        <v>39</v>
      </c>
      <c r="L2">
        <f>K2</f>
        <v>39</v>
      </c>
      <c r="M2">
        <v>37.1</v>
      </c>
      <c r="N2">
        <v>40</v>
      </c>
      <c r="O2">
        <f>B2</f>
        <v>40</v>
      </c>
      <c r="P2">
        <v>40</v>
      </c>
      <c r="Q2">
        <v>40</v>
      </c>
      <c r="R2">
        <v>40</v>
      </c>
      <c r="S2">
        <v>40</v>
      </c>
      <c r="T2">
        <v>40</v>
      </c>
    </row>
    <row r="3" spans="1:22">
      <c r="A3">
        <v>2019</v>
      </c>
      <c r="B3">
        <v>40</v>
      </c>
      <c r="C3">
        <v>40</v>
      </c>
      <c r="D3">
        <v>38</v>
      </c>
      <c r="E3">
        <v>37.9</v>
      </c>
      <c r="F3">
        <v>38</v>
      </c>
      <c r="G3">
        <v>37.299999999999997</v>
      </c>
      <c r="H3">
        <v>37.799999999999997</v>
      </c>
      <c r="I3">
        <v>37.299999999999997</v>
      </c>
      <c r="J3">
        <v>39</v>
      </c>
      <c r="K3">
        <f t="shared" ref="K3:L18" si="0">J3</f>
        <v>39</v>
      </c>
      <c r="L3">
        <f t="shared" si="0"/>
        <v>39</v>
      </c>
      <c r="M3">
        <v>37.1</v>
      </c>
      <c r="N3">
        <v>40</v>
      </c>
      <c r="O3">
        <f t="shared" ref="O3:O44" si="1">B3</f>
        <v>40</v>
      </c>
      <c r="P3">
        <v>40</v>
      </c>
      <c r="Q3">
        <v>40</v>
      </c>
      <c r="R3">
        <v>40</v>
      </c>
      <c r="S3">
        <v>40</v>
      </c>
      <c r="T3">
        <v>40</v>
      </c>
    </row>
    <row r="4" spans="1:22">
      <c r="A4">
        <v>2020</v>
      </c>
      <c r="B4">
        <v>40</v>
      </c>
      <c r="C4">
        <v>40</v>
      </c>
      <c r="D4">
        <v>38</v>
      </c>
      <c r="E4">
        <v>37.9</v>
      </c>
      <c r="F4">
        <v>38</v>
      </c>
      <c r="G4">
        <v>37.299999999999997</v>
      </c>
      <c r="H4">
        <v>37.799999999999997</v>
      </c>
      <c r="I4">
        <v>37.299999999999997</v>
      </c>
      <c r="J4">
        <v>39</v>
      </c>
      <c r="K4">
        <f t="shared" si="0"/>
        <v>39</v>
      </c>
      <c r="L4">
        <f t="shared" si="0"/>
        <v>39</v>
      </c>
      <c r="M4">
        <v>37.1</v>
      </c>
      <c r="N4">
        <v>40</v>
      </c>
      <c r="O4">
        <f t="shared" si="1"/>
        <v>40</v>
      </c>
      <c r="P4">
        <v>40</v>
      </c>
      <c r="Q4">
        <v>40</v>
      </c>
      <c r="R4">
        <v>40</v>
      </c>
      <c r="S4">
        <v>40</v>
      </c>
      <c r="T4">
        <v>40</v>
      </c>
    </row>
    <row r="5" spans="1:22">
      <c r="A5">
        <v>2021</v>
      </c>
      <c r="B5">
        <v>40</v>
      </c>
      <c r="C5">
        <v>40</v>
      </c>
      <c r="D5">
        <v>38</v>
      </c>
      <c r="E5">
        <v>37.9</v>
      </c>
      <c r="F5">
        <v>38</v>
      </c>
      <c r="G5">
        <v>37.299999999999997</v>
      </c>
      <c r="H5">
        <v>37.799999999999997</v>
      </c>
      <c r="I5">
        <v>37.299999999999997</v>
      </c>
      <c r="J5">
        <v>39</v>
      </c>
      <c r="K5">
        <f t="shared" si="0"/>
        <v>39</v>
      </c>
      <c r="L5">
        <f t="shared" si="0"/>
        <v>39</v>
      </c>
      <c r="M5">
        <v>37.1</v>
      </c>
      <c r="N5">
        <v>40</v>
      </c>
      <c r="O5">
        <f t="shared" si="1"/>
        <v>40</v>
      </c>
      <c r="P5">
        <v>40</v>
      </c>
      <c r="Q5">
        <v>40</v>
      </c>
      <c r="R5">
        <v>40</v>
      </c>
      <c r="S5">
        <v>40</v>
      </c>
      <c r="T5">
        <v>40</v>
      </c>
      <c r="V5" s="10" t="s">
        <v>95</v>
      </c>
    </row>
    <row r="6" spans="1:22">
      <c r="A6">
        <v>2022</v>
      </c>
      <c r="B6">
        <v>40</v>
      </c>
      <c r="C6">
        <v>40</v>
      </c>
      <c r="D6">
        <v>38</v>
      </c>
      <c r="E6">
        <v>37.9</v>
      </c>
      <c r="F6">
        <v>38</v>
      </c>
      <c r="G6">
        <v>37.299999999999997</v>
      </c>
      <c r="H6">
        <v>37.799999999999997</v>
      </c>
      <c r="I6">
        <v>37.299999999999997</v>
      </c>
      <c r="J6">
        <v>39</v>
      </c>
      <c r="K6">
        <f t="shared" si="0"/>
        <v>39</v>
      </c>
      <c r="L6">
        <f t="shared" si="0"/>
        <v>39</v>
      </c>
      <c r="M6">
        <v>37.1</v>
      </c>
      <c r="N6">
        <v>40</v>
      </c>
      <c r="O6">
        <f t="shared" si="1"/>
        <v>40</v>
      </c>
      <c r="P6">
        <v>40</v>
      </c>
      <c r="Q6">
        <v>40</v>
      </c>
      <c r="R6">
        <v>40</v>
      </c>
      <c r="S6">
        <v>40</v>
      </c>
      <c r="T6">
        <v>40</v>
      </c>
    </row>
    <row r="7" spans="1:22">
      <c r="A7">
        <v>2023</v>
      </c>
      <c r="B7">
        <v>40</v>
      </c>
      <c r="C7">
        <v>40</v>
      </c>
      <c r="D7">
        <v>38</v>
      </c>
      <c r="E7">
        <v>37.9</v>
      </c>
      <c r="F7">
        <v>38</v>
      </c>
      <c r="G7">
        <v>37.299999999999997</v>
      </c>
      <c r="H7">
        <v>37.799999999999997</v>
      </c>
      <c r="I7">
        <v>37.299999999999997</v>
      </c>
      <c r="J7">
        <v>39</v>
      </c>
      <c r="K7">
        <f t="shared" si="0"/>
        <v>39</v>
      </c>
      <c r="L7">
        <f t="shared" si="0"/>
        <v>39</v>
      </c>
      <c r="M7">
        <v>37.1</v>
      </c>
      <c r="N7">
        <v>40</v>
      </c>
      <c r="O7">
        <f t="shared" si="1"/>
        <v>40</v>
      </c>
      <c r="P7">
        <v>40</v>
      </c>
      <c r="Q7">
        <v>40</v>
      </c>
      <c r="R7">
        <v>40</v>
      </c>
      <c r="S7">
        <v>40</v>
      </c>
      <c r="T7">
        <v>40</v>
      </c>
    </row>
    <row r="8" spans="1:22">
      <c r="A8">
        <v>2024</v>
      </c>
      <c r="B8">
        <v>40</v>
      </c>
      <c r="C8">
        <v>40</v>
      </c>
      <c r="D8">
        <v>38</v>
      </c>
      <c r="E8">
        <v>37.9</v>
      </c>
      <c r="F8">
        <v>38</v>
      </c>
      <c r="G8">
        <v>37.299999999999997</v>
      </c>
      <c r="H8">
        <v>37.799999999999997</v>
      </c>
      <c r="I8">
        <v>37.299999999999997</v>
      </c>
      <c r="J8">
        <v>39</v>
      </c>
      <c r="K8">
        <f t="shared" si="0"/>
        <v>39</v>
      </c>
      <c r="L8">
        <f t="shared" si="0"/>
        <v>39</v>
      </c>
      <c r="M8">
        <v>37.1</v>
      </c>
      <c r="N8">
        <v>40</v>
      </c>
      <c r="O8">
        <f t="shared" si="1"/>
        <v>40</v>
      </c>
      <c r="P8">
        <v>40</v>
      </c>
      <c r="Q8">
        <v>40</v>
      </c>
      <c r="R8">
        <v>40</v>
      </c>
      <c r="S8">
        <v>40</v>
      </c>
      <c r="T8">
        <v>40</v>
      </c>
    </row>
    <row r="9" spans="1:22">
      <c r="A9">
        <v>2025</v>
      </c>
      <c r="B9">
        <v>40</v>
      </c>
      <c r="C9">
        <v>40</v>
      </c>
      <c r="D9">
        <v>38</v>
      </c>
      <c r="E9">
        <v>37.9</v>
      </c>
      <c r="F9">
        <v>38</v>
      </c>
      <c r="G9">
        <v>37.299999999999997</v>
      </c>
      <c r="H9">
        <v>37.799999999999997</v>
      </c>
      <c r="I9">
        <v>37.299999999999997</v>
      </c>
      <c r="J9">
        <v>39</v>
      </c>
      <c r="K9">
        <f t="shared" si="0"/>
        <v>39</v>
      </c>
      <c r="L9">
        <f t="shared" si="0"/>
        <v>39</v>
      </c>
      <c r="M9">
        <v>37.1</v>
      </c>
      <c r="N9">
        <v>40</v>
      </c>
      <c r="O9">
        <f t="shared" si="1"/>
        <v>40</v>
      </c>
      <c r="P9">
        <v>40</v>
      </c>
      <c r="Q9">
        <v>40</v>
      </c>
      <c r="R9">
        <v>40</v>
      </c>
      <c r="S9">
        <v>40</v>
      </c>
      <c r="T9">
        <v>40</v>
      </c>
    </row>
    <row r="10" spans="1:22">
      <c r="A10">
        <v>2026</v>
      </c>
      <c r="B10">
        <v>40</v>
      </c>
      <c r="C10">
        <v>40</v>
      </c>
      <c r="D10">
        <v>38</v>
      </c>
      <c r="E10">
        <v>37.9</v>
      </c>
      <c r="F10">
        <v>38</v>
      </c>
      <c r="G10">
        <v>37.299999999999997</v>
      </c>
      <c r="H10">
        <v>37.799999999999997</v>
      </c>
      <c r="I10">
        <v>37.299999999999997</v>
      </c>
      <c r="J10">
        <v>39</v>
      </c>
      <c r="K10">
        <f t="shared" si="0"/>
        <v>39</v>
      </c>
      <c r="L10">
        <f t="shared" si="0"/>
        <v>39</v>
      </c>
      <c r="M10">
        <v>37.1</v>
      </c>
      <c r="N10">
        <v>40</v>
      </c>
      <c r="O10">
        <f t="shared" si="1"/>
        <v>40</v>
      </c>
      <c r="P10">
        <v>40</v>
      </c>
      <c r="Q10">
        <v>40</v>
      </c>
      <c r="R10">
        <v>40</v>
      </c>
      <c r="S10">
        <v>40</v>
      </c>
      <c r="T10">
        <v>40</v>
      </c>
    </row>
    <row r="11" spans="1:22">
      <c r="A11">
        <v>2027</v>
      </c>
      <c r="B11">
        <v>40</v>
      </c>
      <c r="C11">
        <v>40</v>
      </c>
      <c r="D11">
        <v>38</v>
      </c>
      <c r="E11">
        <v>37.9</v>
      </c>
      <c r="F11">
        <v>38</v>
      </c>
      <c r="G11">
        <v>37.299999999999997</v>
      </c>
      <c r="H11">
        <v>37.799999999999997</v>
      </c>
      <c r="I11">
        <v>37.299999999999997</v>
      </c>
      <c r="J11">
        <v>39</v>
      </c>
      <c r="K11">
        <f t="shared" si="0"/>
        <v>39</v>
      </c>
      <c r="L11">
        <f t="shared" si="0"/>
        <v>39</v>
      </c>
      <c r="M11">
        <v>37.1</v>
      </c>
      <c r="N11">
        <v>40</v>
      </c>
      <c r="O11">
        <f t="shared" si="1"/>
        <v>40</v>
      </c>
      <c r="P11">
        <v>40</v>
      </c>
      <c r="Q11">
        <v>40</v>
      </c>
      <c r="R11">
        <v>40</v>
      </c>
      <c r="S11">
        <v>40</v>
      </c>
      <c r="T11">
        <v>40</v>
      </c>
    </row>
    <row r="12" spans="1:22">
      <c r="A12">
        <v>2028</v>
      </c>
      <c r="B12">
        <v>40</v>
      </c>
      <c r="C12">
        <v>40</v>
      </c>
      <c r="D12">
        <v>38</v>
      </c>
      <c r="E12">
        <v>37.9</v>
      </c>
      <c r="F12">
        <v>38</v>
      </c>
      <c r="G12">
        <v>37.299999999999997</v>
      </c>
      <c r="H12">
        <v>37.799999999999997</v>
      </c>
      <c r="I12">
        <v>37.299999999999997</v>
      </c>
      <c r="J12">
        <v>39</v>
      </c>
      <c r="K12">
        <f t="shared" si="0"/>
        <v>39</v>
      </c>
      <c r="L12">
        <f t="shared" si="0"/>
        <v>39</v>
      </c>
      <c r="M12">
        <v>37.1</v>
      </c>
      <c r="N12">
        <v>40</v>
      </c>
      <c r="O12">
        <f t="shared" si="1"/>
        <v>40</v>
      </c>
      <c r="P12">
        <v>40</v>
      </c>
      <c r="Q12">
        <v>40</v>
      </c>
      <c r="R12">
        <v>40</v>
      </c>
      <c r="S12">
        <v>40</v>
      </c>
      <c r="T12">
        <v>40</v>
      </c>
    </row>
    <row r="13" spans="1:22">
      <c r="A13">
        <v>2029</v>
      </c>
      <c r="B13">
        <v>40</v>
      </c>
      <c r="C13">
        <v>40</v>
      </c>
      <c r="D13">
        <v>38</v>
      </c>
      <c r="E13">
        <v>37.9</v>
      </c>
      <c r="F13">
        <v>38</v>
      </c>
      <c r="G13">
        <v>37.299999999999997</v>
      </c>
      <c r="H13">
        <v>37.799999999999997</v>
      </c>
      <c r="I13">
        <v>37.299999999999997</v>
      </c>
      <c r="J13">
        <v>39</v>
      </c>
      <c r="K13">
        <f t="shared" si="0"/>
        <v>39</v>
      </c>
      <c r="L13">
        <f t="shared" si="0"/>
        <v>39</v>
      </c>
      <c r="M13">
        <v>37.1</v>
      </c>
      <c r="N13">
        <v>40</v>
      </c>
      <c r="O13">
        <f t="shared" si="1"/>
        <v>40</v>
      </c>
      <c r="P13">
        <v>40</v>
      </c>
      <c r="Q13">
        <v>40</v>
      </c>
      <c r="R13">
        <v>40</v>
      </c>
      <c r="S13">
        <v>40</v>
      </c>
      <c r="T13">
        <v>40</v>
      </c>
    </row>
    <row r="14" spans="1:22">
      <c r="A14">
        <v>2030</v>
      </c>
      <c r="B14">
        <v>40</v>
      </c>
      <c r="C14">
        <v>40</v>
      </c>
      <c r="D14">
        <v>38</v>
      </c>
      <c r="E14">
        <v>37.9</v>
      </c>
      <c r="F14">
        <v>38</v>
      </c>
      <c r="G14">
        <v>37.299999999999997</v>
      </c>
      <c r="H14">
        <v>37.799999999999997</v>
      </c>
      <c r="I14">
        <v>37.299999999999997</v>
      </c>
      <c r="J14">
        <v>39</v>
      </c>
      <c r="K14">
        <f t="shared" si="0"/>
        <v>39</v>
      </c>
      <c r="L14">
        <f t="shared" si="0"/>
        <v>39</v>
      </c>
      <c r="M14">
        <v>37.1</v>
      </c>
      <c r="N14">
        <v>40</v>
      </c>
      <c r="O14">
        <f t="shared" si="1"/>
        <v>40</v>
      </c>
      <c r="P14">
        <v>40</v>
      </c>
      <c r="Q14">
        <v>40</v>
      </c>
      <c r="R14">
        <v>40</v>
      </c>
      <c r="S14">
        <v>40</v>
      </c>
      <c r="T14">
        <v>40</v>
      </c>
    </row>
    <row r="15" spans="1:22">
      <c r="A15">
        <v>2031</v>
      </c>
      <c r="B15">
        <v>40</v>
      </c>
      <c r="C15">
        <v>40</v>
      </c>
      <c r="D15">
        <v>38</v>
      </c>
      <c r="E15">
        <v>37.9</v>
      </c>
      <c r="F15">
        <v>38</v>
      </c>
      <c r="G15">
        <v>37.299999999999997</v>
      </c>
      <c r="H15">
        <v>37.799999999999997</v>
      </c>
      <c r="I15">
        <v>37.299999999999997</v>
      </c>
      <c r="J15">
        <v>39</v>
      </c>
      <c r="K15">
        <f t="shared" si="0"/>
        <v>39</v>
      </c>
      <c r="L15">
        <f t="shared" si="0"/>
        <v>39</v>
      </c>
      <c r="M15">
        <v>37.1</v>
      </c>
      <c r="N15">
        <v>40</v>
      </c>
      <c r="O15">
        <f t="shared" si="1"/>
        <v>40</v>
      </c>
      <c r="P15">
        <v>40</v>
      </c>
      <c r="Q15">
        <v>40</v>
      </c>
      <c r="R15">
        <v>40</v>
      </c>
      <c r="S15">
        <v>40</v>
      </c>
      <c r="T15">
        <v>40</v>
      </c>
    </row>
    <row r="16" spans="1:22">
      <c r="A16">
        <v>2032</v>
      </c>
      <c r="B16">
        <v>40</v>
      </c>
      <c r="C16">
        <v>40</v>
      </c>
      <c r="D16">
        <v>38</v>
      </c>
      <c r="E16">
        <v>37.9</v>
      </c>
      <c r="F16">
        <v>38</v>
      </c>
      <c r="G16">
        <v>37.299999999999997</v>
      </c>
      <c r="H16">
        <v>37.799999999999997</v>
      </c>
      <c r="I16">
        <v>37.299999999999997</v>
      </c>
      <c r="J16">
        <v>39</v>
      </c>
      <c r="K16">
        <f t="shared" si="0"/>
        <v>39</v>
      </c>
      <c r="L16">
        <f t="shared" si="0"/>
        <v>39</v>
      </c>
      <c r="M16">
        <v>37.1</v>
      </c>
      <c r="N16">
        <v>40</v>
      </c>
      <c r="O16">
        <f t="shared" si="1"/>
        <v>40</v>
      </c>
      <c r="P16">
        <v>40</v>
      </c>
      <c r="Q16">
        <v>40</v>
      </c>
      <c r="R16">
        <v>40</v>
      </c>
      <c r="S16">
        <v>40</v>
      </c>
      <c r="T16">
        <v>40</v>
      </c>
    </row>
    <row r="17" spans="1:20">
      <c r="A17">
        <v>2033</v>
      </c>
      <c r="B17">
        <v>40</v>
      </c>
      <c r="C17">
        <v>40</v>
      </c>
      <c r="D17">
        <v>38</v>
      </c>
      <c r="E17">
        <v>37.9</v>
      </c>
      <c r="F17">
        <v>38</v>
      </c>
      <c r="G17">
        <v>37.299999999999997</v>
      </c>
      <c r="H17">
        <v>37.799999999999997</v>
      </c>
      <c r="I17">
        <v>37.299999999999997</v>
      </c>
      <c r="J17">
        <v>39</v>
      </c>
      <c r="K17">
        <f t="shared" si="0"/>
        <v>39</v>
      </c>
      <c r="L17">
        <f t="shared" si="0"/>
        <v>39</v>
      </c>
      <c r="M17">
        <v>37.1</v>
      </c>
      <c r="N17">
        <v>40</v>
      </c>
      <c r="O17">
        <f t="shared" si="1"/>
        <v>40</v>
      </c>
      <c r="P17">
        <v>40</v>
      </c>
      <c r="Q17">
        <v>40</v>
      </c>
      <c r="R17">
        <v>40</v>
      </c>
      <c r="S17">
        <v>40</v>
      </c>
      <c r="T17">
        <v>40</v>
      </c>
    </row>
    <row r="18" spans="1:20">
      <c r="A18">
        <v>2034</v>
      </c>
      <c r="B18">
        <v>40</v>
      </c>
      <c r="C18">
        <v>40</v>
      </c>
      <c r="D18">
        <v>38</v>
      </c>
      <c r="E18">
        <v>37.9</v>
      </c>
      <c r="F18">
        <v>38</v>
      </c>
      <c r="G18">
        <v>37.299999999999997</v>
      </c>
      <c r="H18">
        <v>37.799999999999997</v>
      </c>
      <c r="I18">
        <v>37.299999999999997</v>
      </c>
      <c r="J18">
        <v>39</v>
      </c>
      <c r="K18">
        <f t="shared" si="0"/>
        <v>39</v>
      </c>
      <c r="L18">
        <f t="shared" si="0"/>
        <v>39</v>
      </c>
      <c r="M18">
        <v>37.1</v>
      </c>
      <c r="N18">
        <v>40</v>
      </c>
      <c r="O18">
        <f t="shared" si="1"/>
        <v>40</v>
      </c>
      <c r="P18">
        <v>40</v>
      </c>
      <c r="Q18">
        <v>40</v>
      </c>
      <c r="R18">
        <v>40</v>
      </c>
      <c r="S18">
        <v>40</v>
      </c>
      <c r="T18">
        <v>40</v>
      </c>
    </row>
    <row r="19" spans="1:20">
      <c r="A19">
        <v>2035</v>
      </c>
      <c r="B19">
        <v>40</v>
      </c>
      <c r="C19">
        <v>40</v>
      </c>
      <c r="D19">
        <v>38</v>
      </c>
      <c r="E19">
        <v>37.9</v>
      </c>
      <c r="F19">
        <v>38</v>
      </c>
      <c r="G19">
        <v>37.299999999999997</v>
      </c>
      <c r="H19">
        <v>37.799999999999997</v>
      </c>
      <c r="I19">
        <v>37.299999999999997</v>
      </c>
      <c r="J19">
        <v>39</v>
      </c>
      <c r="K19">
        <f t="shared" ref="K19:L34" si="2">J19</f>
        <v>39</v>
      </c>
      <c r="L19">
        <f t="shared" si="2"/>
        <v>39</v>
      </c>
      <c r="M19">
        <v>37.1</v>
      </c>
      <c r="N19">
        <v>40</v>
      </c>
      <c r="O19">
        <f t="shared" si="1"/>
        <v>40</v>
      </c>
      <c r="P19">
        <v>40</v>
      </c>
      <c r="Q19">
        <v>40</v>
      </c>
      <c r="R19">
        <v>40</v>
      </c>
      <c r="S19">
        <v>40</v>
      </c>
      <c r="T19">
        <v>40</v>
      </c>
    </row>
    <row r="20" spans="1:20">
      <c r="A20">
        <v>2036</v>
      </c>
      <c r="B20">
        <v>40</v>
      </c>
      <c r="C20">
        <v>40</v>
      </c>
      <c r="D20">
        <v>38</v>
      </c>
      <c r="E20">
        <v>37.9</v>
      </c>
      <c r="F20">
        <v>38</v>
      </c>
      <c r="G20">
        <v>37.299999999999997</v>
      </c>
      <c r="H20">
        <v>37.799999999999997</v>
      </c>
      <c r="I20">
        <v>37.299999999999997</v>
      </c>
      <c r="J20">
        <v>39</v>
      </c>
      <c r="K20">
        <f t="shared" si="2"/>
        <v>39</v>
      </c>
      <c r="L20">
        <f t="shared" si="2"/>
        <v>39</v>
      </c>
      <c r="M20">
        <v>37.1</v>
      </c>
      <c r="N20">
        <v>40</v>
      </c>
      <c r="O20">
        <f t="shared" si="1"/>
        <v>40</v>
      </c>
      <c r="P20">
        <v>40</v>
      </c>
      <c r="Q20">
        <v>40</v>
      </c>
      <c r="R20">
        <v>40</v>
      </c>
      <c r="S20">
        <v>40</v>
      </c>
      <c r="T20">
        <v>40</v>
      </c>
    </row>
    <row r="21" spans="1:20">
      <c r="A21">
        <v>2037</v>
      </c>
      <c r="B21">
        <v>40</v>
      </c>
      <c r="C21">
        <v>40</v>
      </c>
      <c r="D21">
        <v>38</v>
      </c>
      <c r="E21">
        <v>37.9</v>
      </c>
      <c r="F21">
        <v>38</v>
      </c>
      <c r="G21">
        <v>37.299999999999997</v>
      </c>
      <c r="H21">
        <v>37.799999999999997</v>
      </c>
      <c r="I21">
        <v>37.299999999999997</v>
      </c>
      <c r="J21">
        <v>39</v>
      </c>
      <c r="K21">
        <f t="shared" si="2"/>
        <v>39</v>
      </c>
      <c r="L21">
        <f t="shared" si="2"/>
        <v>39</v>
      </c>
      <c r="M21">
        <v>37.1</v>
      </c>
      <c r="N21">
        <v>40</v>
      </c>
      <c r="O21">
        <f t="shared" si="1"/>
        <v>40</v>
      </c>
      <c r="P21">
        <v>40</v>
      </c>
      <c r="Q21">
        <v>40</v>
      </c>
      <c r="R21">
        <v>40</v>
      </c>
      <c r="S21">
        <v>40</v>
      </c>
      <c r="T21">
        <v>40</v>
      </c>
    </row>
    <row r="22" spans="1:20">
      <c r="A22">
        <v>2038</v>
      </c>
      <c r="B22">
        <v>40</v>
      </c>
      <c r="C22">
        <v>40</v>
      </c>
      <c r="D22">
        <v>38</v>
      </c>
      <c r="E22">
        <v>37.9</v>
      </c>
      <c r="F22">
        <v>38</v>
      </c>
      <c r="G22">
        <v>37.299999999999997</v>
      </c>
      <c r="H22">
        <v>37.799999999999997</v>
      </c>
      <c r="I22">
        <v>37.299999999999997</v>
      </c>
      <c r="J22">
        <v>39</v>
      </c>
      <c r="K22">
        <f t="shared" si="2"/>
        <v>39</v>
      </c>
      <c r="L22">
        <f t="shared" si="2"/>
        <v>39</v>
      </c>
      <c r="M22">
        <v>37.1</v>
      </c>
      <c r="N22">
        <v>40</v>
      </c>
      <c r="O22">
        <f t="shared" si="1"/>
        <v>40</v>
      </c>
      <c r="P22">
        <v>40</v>
      </c>
      <c r="Q22">
        <v>40</v>
      </c>
      <c r="R22">
        <v>40</v>
      </c>
      <c r="S22">
        <v>40</v>
      </c>
      <c r="T22">
        <v>40</v>
      </c>
    </row>
    <row r="23" spans="1:20">
      <c r="A23">
        <v>2039</v>
      </c>
      <c r="B23">
        <v>40</v>
      </c>
      <c r="C23">
        <v>40</v>
      </c>
      <c r="D23">
        <v>38</v>
      </c>
      <c r="E23">
        <v>37.9</v>
      </c>
      <c r="F23">
        <v>38</v>
      </c>
      <c r="G23">
        <v>37.299999999999997</v>
      </c>
      <c r="H23">
        <v>37.799999999999997</v>
      </c>
      <c r="I23">
        <v>37.299999999999997</v>
      </c>
      <c r="J23">
        <v>39</v>
      </c>
      <c r="K23">
        <f t="shared" si="2"/>
        <v>39</v>
      </c>
      <c r="L23">
        <f t="shared" si="2"/>
        <v>39</v>
      </c>
      <c r="M23">
        <v>37.1</v>
      </c>
      <c r="N23">
        <v>40</v>
      </c>
      <c r="O23">
        <f t="shared" si="1"/>
        <v>40</v>
      </c>
      <c r="P23">
        <v>40</v>
      </c>
      <c r="Q23">
        <v>40</v>
      </c>
      <c r="R23">
        <v>40</v>
      </c>
      <c r="S23">
        <v>40</v>
      </c>
      <c r="T23">
        <v>40</v>
      </c>
    </row>
    <row r="24" spans="1:20">
      <c r="A24">
        <v>2040</v>
      </c>
      <c r="B24">
        <v>40</v>
      </c>
      <c r="C24">
        <v>40</v>
      </c>
      <c r="D24">
        <v>38</v>
      </c>
      <c r="E24">
        <v>37.9</v>
      </c>
      <c r="F24">
        <v>38</v>
      </c>
      <c r="G24">
        <v>37.299999999999997</v>
      </c>
      <c r="H24">
        <v>37.799999999999997</v>
      </c>
      <c r="I24">
        <v>37.299999999999997</v>
      </c>
      <c r="J24">
        <v>39</v>
      </c>
      <c r="K24">
        <f t="shared" si="2"/>
        <v>39</v>
      </c>
      <c r="L24">
        <f t="shared" si="2"/>
        <v>39</v>
      </c>
      <c r="M24">
        <v>37.1</v>
      </c>
      <c r="N24">
        <v>40</v>
      </c>
      <c r="O24">
        <f t="shared" si="1"/>
        <v>40</v>
      </c>
      <c r="P24">
        <v>40</v>
      </c>
      <c r="Q24">
        <v>40</v>
      </c>
      <c r="R24">
        <v>40</v>
      </c>
      <c r="S24">
        <v>40</v>
      </c>
      <c r="T24">
        <v>40</v>
      </c>
    </row>
    <row r="25" spans="1:20">
      <c r="A25">
        <v>2041</v>
      </c>
      <c r="B25">
        <v>40</v>
      </c>
      <c r="C25">
        <v>40</v>
      </c>
      <c r="D25">
        <v>38</v>
      </c>
      <c r="E25">
        <v>37.9</v>
      </c>
      <c r="F25">
        <v>38</v>
      </c>
      <c r="G25">
        <v>37.299999999999997</v>
      </c>
      <c r="H25">
        <v>37.799999999999997</v>
      </c>
      <c r="I25">
        <v>37.299999999999997</v>
      </c>
      <c r="J25">
        <v>39</v>
      </c>
      <c r="K25">
        <f t="shared" si="2"/>
        <v>39</v>
      </c>
      <c r="L25">
        <f t="shared" si="2"/>
        <v>39</v>
      </c>
      <c r="M25">
        <v>37.1</v>
      </c>
      <c r="N25">
        <v>40</v>
      </c>
      <c r="O25">
        <f t="shared" si="1"/>
        <v>40</v>
      </c>
      <c r="P25">
        <v>40</v>
      </c>
      <c r="Q25">
        <v>40</v>
      </c>
      <c r="R25">
        <v>40</v>
      </c>
      <c r="S25">
        <v>40</v>
      </c>
      <c r="T25">
        <v>40</v>
      </c>
    </row>
    <row r="26" spans="1:20">
      <c r="A26">
        <v>2042</v>
      </c>
      <c r="B26">
        <v>40</v>
      </c>
      <c r="C26">
        <v>40</v>
      </c>
      <c r="D26">
        <v>38</v>
      </c>
      <c r="E26">
        <v>37.9</v>
      </c>
      <c r="F26">
        <v>38</v>
      </c>
      <c r="G26">
        <v>37.299999999999997</v>
      </c>
      <c r="H26">
        <v>37.799999999999997</v>
      </c>
      <c r="I26">
        <v>37.299999999999997</v>
      </c>
      <c r="J26">
        <v>39</v>
      </c>
      <c r="K26">
        <f t="shared" si="2"/>
        <v>39</v>
      </c>
      <c r="L26">
        <f t="shared" si="2"/>
        <v>39</v>
      </c>
      <c r="M26">
        <v>37.1</v>
      </c>
      <c r="N26">
        <v>40</v>
      </c>
      <c r="O26">
        <f t="shared" si="1"/>
        <v>40</v>
      </c>
      <c r="P26">
        <v>40</v>
      </c>
      <c r="Q26">
        <v>40</v>
      </c>
      <c r="R26">
        <v>40</v>
      </c>
      <c r="S26">
        <v>40</v>
      </c>
      <c r="T26">
        <v>40</v>
      </c>
    </row>
    <row r="27" spans="1:20">
      <c r="A27">
        <v>2043</v>
      </c>
      <c r="B27">
        <v>40</v>
      </c>
      <c r="C27">
        <v>40</v>
      </c>
      <c r="D27">
        <v>38</v>
      </c>
      <c r="E27">
        <v>37.9</v>
      </c>
      <c r="F27">
        <v>38</v>
      </c>
      <c r="G27">
        <v>37.299999999999997</v>
      </c>
      <c r="H27">
        <v>37.799999999999997</v>
      </c>
      <c r="I27">
        <v>37.299999999999997</v>
      </c>
      <c r="J27">
        <v>39</v>
      </c>
      <c r="K27">
        <f t="shared" si="2"/>
        <v>39</v>
      </c>
      <c r="L27">
        <f t="shared" si="2"/>
        <v>39</v>
      </c>
      <c r="M27">
        <v>37.1</v>
      </c>
      <c r="N27">
        <v>40</v>
      </c>
      <c r="O27">
        <f t="shared" si="1"/>
        <v>40</v>
      </c>
      <c r="P27">
        <v>40</v>
      </c>
      <c r="Q27">
        <v>40</v>
      </c>
      <c r="R27">
        <v>40</v>
      </c>
      <c r="S27">
        <v>40</v>
      </c>
      <c r="T27">
        <v>40</v>
      </c>
    </row>
    <row r="28" spans="1:20">
      <c r="A28">
        <v>2044</v>
      </c>
      <c r="B28">
        <v>40</v>
      </c>
      <c r="C28">
        <v>40</v>
      </c>
      <c r="D28">
        <v>38</v>
      </c>
      <c r="E28">
        <v>37.9</v>
      </c>
      <c r="F28">
        <v>38</v>
      </c>
      <c r="G28">
        <v>37.299999999999997</v>
      </c>
      <c r="H28">
        <v>37.799999999999997</v>
      </c>
      <c r="I28">
        <v>37.299999999999997</v>
      </c>
      <c r="J28">
        <v>39</v>
      </c>
      <c r="K28">
        <f t="shared" si="2"/>
        <v>39</v>
      </c>
      <c r="L28">
        <f t="shared" si="2"/>
        <v>39</v>
      </c>
      <c r="M28">
        <v>37.1</v>
      </c>
      <c r="N28">
        <v>40</v>
      </c>
      <c r="O28">
        <f t="shared" si="1"/>
        <v>40</v>
      </c>
      <c r="P28">
        <v>40</v>
      </c>
      <c r="Q28">
        <v>40</v>
      </c>
      <c r="R28">
        <v>40</v>
      </c>
      <c r="S28">
        <v>40</v>
      </c>
      <c r="T28">
        <v>40</v>
      </c>
    </row>
    <row r="29" spans="1:20">
      <c r="A29">
        <v>2045</v>
      </c>
      <c r="B29">
        <v>40</v>
      </c>
      <c r="C29">
        <v>40</v>
      </c>
      <c r="D29">
        <v>38</v>
      </c>
      <c r="E29">
        <v>37.9</v>
      </c>
      <c r="F29">
        <v>38</v>
      </c>
      <c r="G29">
        <v>37.299999999999997</v>
      </c>
      <c r="H29">
        <v>37.799999999999997</v>
      </c>
      <c r="I29">
        <v>37.299999999999997</v>
      </c>
      <c r="J29">
        <v>39</v>
      </c>
      <c r="K29">
        <f t="shared" si="2"/>
        <v>39</v>
      </c>
      <c r="L29">
        <f t="shared" si="2"/>
        <v>39</v>
      </c>
      <c r="M29">
        <v>37.1</v>
      </c>
      <c r="N29">
        <v>40</v>
      </c>
      <c r="O29">
        <f t="shared" si="1"/>
        <v>40</v>
      </c>
      <c r="P29">
        <v>40</v>
      </c>
      <c r="Q29">
        <v>40</v>
      </c>
      <c r="R29">
        <v>40</v>
      </c>
      <c r="S29">
        <v>40</v>
      </c>
      <c r="T29">
        <v>40</v>
      </c>
    </row>
    <row r="30" spans="1:20">
      <c r="A30">
        <v>2046</v>
      </c>
      <c r="B30">
        <v>40</v>
      </c>
      <c r="C30">
        <v>40</v>
      </c>
      <c r="D30">
        <v>38</v>
      </c>
      <c r="E30">
        <v>37.9</v>
      </c>
      <c r="F30">
        <v>38</v>
      </c>
      <c r="G30">
        <v>37.299999999999997</v>
      </c>
      <c r="H30">
        <v>37.799999999999997</v>
      </c>
      <c r="I30">
        <v>37.299999999999997</v>
      </c>
      <c r="J30">
        <v>39</v>
      </c>
      <c r="K30">
        <f t="shared" si="2"/>
        <v>39</v>
      </c>
      <c r="L30">
        <f t="shared" si="2"/>
        <v>39</v>
      </c>
      <c r="M30">
        <v>37.1</v>
      </c>
      <c r="N30">
        <v>40</v>
      </c>
      <c r="O30">
        <f t="shared" si="1"/>
        <v>40</v>
      </c>
      <c r="P30">
        <v>40</v>
      </c>
      <c r="Q30">
        <v>40</v>
      </c>
      <c r="R30">
        <v>40</v>
      </c>
      <c r="S30">
        <v>40</v>
      </c>
      <c r="T30">
        <v>40</v>
      </c>
    </row>
    <row r="31" spans="1:20">
      <c r="A31">
        <v>2047</v>
      </c>
      <c r="B31">
        <v>40</v>
      </c>
      <c r="C31">
        <v>40</v>
      </c>
      <c r="D31">
        <v>38</v>
      </c>
      <c r="E31">
        <v>37.9</v>
      </c>
      <c r="F31">
        <v>38</v>
      </c>
      <c r="G31">
        <v>37.299999999999997</v>
      </c>
      <c r="H31">
        <v>37.799999999999997</v>
      </c>
      <c r="I31">
        <v>37.299999999999997</v>
      </c>
      <c r="J31">
        <v>39</v>
      </c>
      <c r="K31">
        <f t="shared" si="2"/>
        <v>39</v>
      </c>
      <c r="L31">
        <f t="shared" si="2"/>
        <v>39</v>
      </c>
      <c r="M31">
        <v>37.1</v>
      </c>
      <c r="N31">
        <v>40</v>
      </c>
      <c r="O31">
        <f t="shared" si="1"/>
        <v>40</v>
      </c>
      <c r="P31">
        <v>40</v>
      </c>
      <c r="Q31">
        <v>40</v>
      </c>
      <c r="R31">
        <v>40</v>
      </c>
      <c r="S31">
        <v>40</v>
      </c>
      <c r="T31">
        <v>40</v>
      </c>
    </row>
    <row r="32" spans="1:20">
      <c r="A32">
        <v>2048</v>
      </c>
      <c r="B32">
        <v>40</v>
      </c>
      <c r="C32">
        <v>40</v>
      </c>
      <c r="D32">
        <v>38</v>
      </c>
      <c r="E32">
        <v>37.9</v>
      </c>
      <c r="F32">
        <v>38</v>
      </c>
      <c r="G32">
        <v>37.299999999999997</v>
      </c>
      <c r="H32">
        <v>37.799999999999997</v>
      </c>
      <c r="I32">
        <v>37.299999999999997</v>
      </c>
      <c r="J32">
        <v>39</v>
      </c>
      <c r="K32">
        <f t="shared" si="2"/>
        <v>39</v>
      </c>
      <c r="L32">
        <f t="shared" si="2"/>
        <v>39</v>
      </c>
      <c r="M32">
        <v>37.1</v>
      </c>
      <c r="N32">
        <v>40</v>
      </c>
      <c r="O32">
        <f t="shared" si="1"/>
        <v>40</v>
      </c>
      <c r="P32">
        <v>40</v>
      </c>
      <c r="Q32">
        <v>40</v>
      </c>
      <c r="R32">
        <v>40</v>
      </c>
      <c r="S32">
        <v>40</v>
      </c>
      <c r="T32">
        <v>40</v>
      </c>
    </row>
    <row r="33" spans="1:20">
      <c r="A33">
        <v>2049</v>
      </c>
      <c r="B33">
        <v>40</v>
      </c>
      <c r="C33">
        <v>40</v>
      </c>
      <c r="D33">
        <v>38</v>
      </c>
      <c r="E33">
        <v>37.9</v>
      </c>
      <c r="F33">
        <v>38</v>
      </c>
      <c r="G33">
        <v>37.299999999999997</v>
      </c>
      <c r="H33">
        <v>37.799999999999997</v>
      </c>
      <c r="I33">
        <v>37.299999999999997</v>
      </c>
      <c r="J33">
        <v>39</v>
      </c>
      <c r="K33">
        <f t="shared" si="2"/>
        <v>39</v>
      </c>
      <c r="L33">
        <f t="shared" si="2"/>
        <v>39</v>
      </c>
      <c r="M33">
        <v>37.1</v>
      </c>
      <c r="N33">
        <v>40</v>
      </c>
      <c r="O33">
        <f t="shared" si="1"/>
        <v>40</v>
      </c>
      <c r="P33">
        <v>40</v>
      </c>
      <c r="Q33">
        <v>40</v>
      </c>
      <c r="R33">
        <v>40</v>
      </c>
      <c r="S33">
        <v>40</v>
      </c>
      <c r="T33">
        <v>40</v>
      </c>
    </row>
    <row r="34" spans="1:20">
      <c r="A34">
        <v>2050</v>
      </c>
      <c r="B34">
        <v>40</v>
      </c>
      <c r="C34">
        <v>40</v>
      </c>
      <c r="D34">
        <v>38</v>
      </c>
      <c r="E34">
        <v>37.9</v>
      </c>
      <c r="F34">
        <v>38</v>
      </c>
      <c r="G34">
        <v>37.299999999999997</v>
      </c>
      <c r="H34">
        <v>37.799999999999997</v>
      </c>
      <c r="I34">
        <v>37.299999999999997</v>
      </c>
      <c r="J34">
        <v>39</v>
      </c>
      <c r="K34">
        <f t="shared" si="2"/>
        <v>39</v>
      </c>
      <c r="L34">
        <f t="shared" si="2"/>
        <v>39</v>
      </c>
      <c r="M34">
        <v>37.1</v>
      </c>
      <c r="N34">
        <v>40</v>
      </c>
      <c r="O34">
        <f t="shared" si="1"/>
        <v>40</v>
      </c>
      <c r="P34">
        <v>40</v>
      </c>
      <c r="Q34">
        <v>40</v>
      </c>
      <c r="R34">
        <v>40</v>
      </c>
      <c r="S34">
        <v>40</v>
      </c>
      <c r="T34">
        <v>40</v>
      </c>
    </row>
    <row r="35" spans="1:20">
      <c r="A35">
        <v>2051</v>
      </c>
      <c r="B35">
        <v>40</v>
      </c>
      <c r="C35">
        <v>40</v>
      </c>
      <c r="D35">
        <v>38</v>
      </c>
      <c r="E35">
        <v>37.9</v>
      </c>
      <c r="F35">
        <v>38</v>
      </c>
      <c r="G35">
        <v>37.299999999999997</v>
      </c>
      <c r="H35">
        <v>37.799999999999997</v>
      </c>
      <c r="I35">
        <v>37.299999999999997</v>
      </c>
      <c r="J35">
        <v>39</v>
      </c>
      <c r="K35">
        <f t="shared" ref="K35:L44" si="3">J35</f>
        <v>39</v>
      </c>
      <c r="L35">
        <f t="shared" si="3"/>
        <v>39</v>
      </c>
      <c r="M35">
        <v>37.1</v>
      </c>
      <c r="N35">
        <v>40</v>
      </c>
      <c r="O35">
        <f t="shared" si="1"/>
        <v>40</v>
      </c>
      <c r="P35">
        <v>40</v>
      </c>
      <c r="Q35">
        <v>40</v>
      </c>
      <c r="R35">
        <v>40</v>
      </c>
      <c r="S35">
        <v>40</v>
      </c>
      <c r="T35">
        <v>40</v>
      </c>
    </row>
    <row r="36" spans="1:20">
      <c r="A36">
        <v>2052</v>
      </c>
      <c r="B36">
        <v>40</v>
      </c>
      <c r="C36">
        <v>40</v>
      </c>
      <c r="D36">
        <v>38</v>
      </c>
      <c r="E36">
        <v>37.9</v>
      </c>
      <c r="F36">
        <v>38</v>
      </c>
      <c r="G36">
        <v>37.299999999999997</v>
      </c>
      <c r="H36">
        <v>37.799999999999997</v>
      </c>
      <c r="I36">
        <v>37.299999999999997</v>
      </c>
      <c r="J36">
        <v>39</v>
      </c>
      <c r="K36">
        <f t="shared" si="3"/>
        <v>39</v>
      </c>
      <c r="L36">
        <f t="shared" si="3"/>
        <v>39</v>
      </c>
      <c r="M36">
        <v>37.1</v>
      </c>
      <c r="N36">
        <v>40</v>
      </c>
      <c r="O36">
        <f t="shared" si="1"/>
        <v>40</v>
      </c>
      <c r="P36">
        <v>40</v>
      </c>
      <c r="Q36">
        <v>40</v>
      </c>
      <c r="R36">
        <v>40</v>
      </c>
      <c r="S36">
        <v>40</v>
      </c>
      <c r="T36">
        <v>40</v>
      </c>
    </row>
    <row r="37" spans="1:20">
      <c r="A37">
        <v>2053</v>
      </c>
      <c r="B37">
        <v>40</v>
      </c>
      <c r="C37">
        <v>40</v>
      </c>
      <c r="D37">
        <v>38</v>
      </c>
      <c r="E37">
        <v>37.9</v>
      </c>
      <c r="F37">
        <v>38</v>
      </c>
      <c r="G37">
        <v>37.299999999999997</v>
      </c>
      <c r="H37">
        <v>37.799999999999997</v>
      </c>
      <c r="I37">
        <v>37.299999999999997</v>
      </c>
      <c r="J37">
        <v>39</v>
      </c>
      <c r="K37">
        <f t="shared" si="3"/>
        <v>39</v>
      </c>
      <c r="L37">
        <f t="shared" si="3"/>
        <v>39</v>
      </c>
      <c r="M37">
        <v>37.1</v>
      </c>
      <c r="N37">
        <v>40</v>
      </c>
      <c r="O37">
        <f t="shared" si="1"/>
        <v>40</v>
      </c>
      <c r="P37">
        <v>40</v>
      </c>
      <c r="Q37">
        <v>40</v>
      </c>
      <c r="R37">
        <v>40</v>
      </c>
      <c r="S37">
        <v>40</v>
      </c>
      <c r="T37">
        <v>40</v>
      </c>
    </row>
    <row r="38" spans="1:20">
      <c r="A38">
        <v>2054</v>
      </c>
      <c r="B38">
        <v>40</v>
      </c>
      <c r="C38">
        <v>40</v>
      </c>
      <c r="D38">
        <v>38</v>
      </c>
      <c r="E38">
        <v>37.9</v>
      </c>
      <c r="F38">
        <v>38</v>
      </c>
      <c r="G38">
        <v>37.299999999999997</v>
      </c>
      <c r="H38">
        <v>37.799999999999997</v>
      </c>
      <c r="I38">
        <v>37.299999999999997</v>
      </c>
      <c r="J38">
        <v>39</v>
      </c>
      <c r="K38">
        <f t="shared" si="3"/>
        <v>39</v>
      </c>
      <c r="L38">
        <f t="shared" si="3"/>
        <v>39</v>
      </c>
      <c r="M38">
        <v>37.1</v>
      </c>
      <c r="N38">
        <v>40</v>
      </c>
      <c r="O38">
        <f t="shared" si="1"/>
        <v>40</v>
      </c>
      <c r="P38">
        <v>40</v>
      </c>
      <c r="Q38">
        <v>40</v>
      </c>
      <c r="R38">
        <v>40</v>
      </c>
      <c r="S38">
        <v>40</v>
      </c>
      <c r="T38">
        <v>40</v>
      </c>
    </row>
    <row r="39" spans="1:20">
      <c r="A39">
        <v>2055</v>
      </c>
      <c r="B39">
        <v>40</v>
      </c>
      <c r="C39">
        <v>40</v>
      </c>
      <c r="D39">
        <v>38</v>
      </c>
      <c r="E39">
        <v>37.9</v>
      </c>
      <c r="F39">
        <v>38</v>
      </c>
      <c r="G39">
        <v>37.299999999999997</v>
      </c>
      <c r="H39">
        <v>37.799999999999997</v>
      </c>
      <c r="I39">
        <v>37.299999999999997</v>
      </c>
      <c r="J39">
        <v>39</v>
      </c>
      <c r="K39">
        <f t="shared" si="3"/>
        <v>39</v>
      </c>
      <c r="L39">
        <f t="shared" si="3"/>
        <v>39</v>
      </c>
      <c r="M39">
        <v>37.1</v>
      </c>
      <c r="N39">
        <v>40</v>
      </c>
      <c r="O39">
        <f t="shared" si="1"/>
        <v>40</v>
      </c>
      <c r="P39">
        <v>40</v>
      </c>
      <c r="Q39">
        <v>40</v>
      </c>
      <c r="R39">
        <v>40</v>
      </c>
      <c r="S39">
        <v>40</v>
      </c>
      <c r="T39">
        <v>40</v>
      </c>
    </row>
    <row r="40" spans="1:20">
      <c r="A40">
        <v>2056</v>
      </c>
      <c r="B40">
        <v>40</v>
      </c>
      <c r="C40">
        <v>40</v>
      </c>
      <c r="D40">
        <v>38</v>
      </c>
      <c r="E40">
        <v>37.9</v>
      </c>
      <c r="F40">
        <v>38</v>
      </c>
      <c r="G40">
        <v>37.299999999999997</v>
      </c>
      <c r="H40">
        <v>37.799999999999997</v>
      </c>
      <c r="I40">
        <v>37.299999999999997</v>
      </c>
      <c r="J40">
        <v>39</v>
      </c>
      <c r="K40">
        <f t="shared" si="3"/>
        <v>39</v>
      </c>
      <c r="L40">
        <f t="shared" si="3"/>
        <v>39</v>
      </c>
      <c r="M40">
        <v>37.1</v>
      </c>
      <c r="N40">
        <v>40</v>
      </c>
      <c r="O40">
        <f t="shared" si="1"/>
        <v>40</v>
      </c>
      <c r="P40">
        <v>40</v>
      </c>
      <c r="Q40">
        <v>40</v>
      </c>
      <c r="R40">
        <v>40</v>
      </c>
      <c r="S40">
        <v>40</v>
      </c>
      <c r="T40">
        <v>40</v>
      </c>
    </row>
    <row r="41" spans="1:20">
      <c r="A41">
        <v>2057</v>
      </c>
      <c r="B41">
        <v>40</v>
      </c>
      <c r="C41">
        <v>40</v>
      </c>
      <c r="D41">
        <v>38</v>
      </c>
      <c r="E41">
        <v>37.9</v>
      </c>
      <c r="F41">
        <v>38</v>
      </c>
      <c r="G41">
        <v>37.299999999999997</v>
      </c>
      <c r="H41">
        <v>37.799999999999997</v>
      </c>
      <c r="I41">
        <v>37.299999999999997</v>
      </c>
      <c r="J41">
        <v>39</v>
      </c>
      <c r="K41">
        <f t="shared" si="3"/>
        <v>39</v>
      </c>
      <c r="L41">
        <f t="shared" si="3"/>
        <v>39</v>
      </c>
      <c r="M41">
        <v>37.1</v>
      </c>
      <c r="N41">
        <v>40</v>
      </c>
      <c r="O41">
        <f t="shared" si="1"/>
        <v>40</v>
      </c>
      <c r="P41">
        <v>40</v>
      </c>
      <c r="Q41">
        <v>40</v>
      </c>
      <c r="R41">
        <v>40</v>
      </c>
      <c r="S41">
        <v>40</v>
      </c>
      <c r="T41">
        <v>40</v>
      </c>
    </row>
    <row r="42" spans="1:20">
      <c r="A42">
        <v>2058</v>
      </c>
      <c r="B42">
        <v>40</v>
      </c>
      <c r="C42">
        <v>40</v>
      </c>
      <c r="D42">
        <v>38</v>
      </c>
      <c r="E42">
        <v>37.9</v>
      </c>
      <c r="F42">
        <v>38</v>
      </c>
      <c r="G42">
        <v>37.299999999999997</v>
      </c>
      <c r="H42">
        <v>37.799999999999997</v>
      </c>
      <c r="I42">
        <v>37.299999999999997</v>
      </c>
      <c r="J42">
        <v>39</v>
      </c>
      <c r="K42">
        <f t="shared" si="3"/>
        <v>39</v>
      </c>
      <c r="L42">
        <f t="shared" si="3"/>
        <v>39</v>
      </c>
      <c r="M42">
        <v>37.1</v>
      </c>
      <c r="N42">
        <v>40</v>
      </c>
      <c r="O42">
        <f t="shared" si="1"/>
        <v>40</v>
      </c>
      <c r="P42">
        <v>40</v>
      </c>
      <c r="Q42">
        <v>40</v>
      </c>
      <c r="R42">
        <v>40</v>
      </c>
      <c r="S42">
        <v>40</v>
      </c>
      <c r="T42">
        <v>40</v>
      </c>
    </row>
    <row r="43" spans="1:20">
      <c r="A43">
        <v>2059</v>
      </c>
      <c r="B43">
        <v>40</v>
      </c>
      <c r="C43">
        <v>40</v>
      </c>
      <c r="D43">
        <v>38</v>
      </c>
      <c r="E43">
        <v>37.9</v>
      </c>
      <c r="F43">
        <v>38</v>
      </c>
      <c r="G43">
        <v>37.299999999999997</v>
      </c>
      <c r="H43">
        <v>37.799999999999997</v>
      </c>
      <c r="I43">
        <v>37.299999999999997</v>
      </c>
      <c r="J43">
        <v>39</v>
      </c>
      <c r="K43">
        <f t="shared" si="3"/>
        <v>39</v>
      </c>
      <c r="L43">
        <f t="shared" si="3"/>
        <v>39</v>
      </c>
      <c r="M43">
        <v>37.1</v>
      </c>
      <c r="N43">
        <v>40</v>
      </c>
      <c r="O43">
        <f t="shared" si="1"/>
        <v>40</v>
      </c>
      <c r="P43">
        <v>40</v>
      </c>
      <c r="Q43">
        <v>40</v>
      </c>
      <c r="R43">
        <v>40</v>
      </c>
      <c r="S43">
        <v>40</v>
      </c>
      <c r="T43">
        <v>40</v>
      </c>
    </row>
    <row r="44" spans="1:20">
      <c r="A44">
        <v>2060</v>
      </c>
      <c r="B44">
        <v>40</v>
      </c>
      <c r="C44">
        <v>40</v>
      </c>
      <c r="D44">
        <v>38</v>
      </c>
      <c r="E44">
        <v>37.9</v>
      </c>
      <c r="F44">
        <v>38</v>
      </c>
      <c r="G44">
        <v>37.299999999999997</v>
      </c>
      <c r="H44">
        <v>37.799999999999997</v>
      </c>
      <c r="I44">
        <v>37.299999999999997</v>
      </c>
      <c r="J44">
        <v>39</v>
      </c>
      <c r="K44">
        <f t="shared" si="3"/>
        <v>39</v>
      </c>
      <c r="L44">
        <f t="shared" si="3"/>
        <v>39</v>
      </c>
      <c r="M44">
        <v>37.1</v>
      </c>
      <c r="N44">
        <v>40</v>
      </c>
      <c r="O44">
        <f t="shared" si="1"/>
        <v>40</v>
      </c>
      <c r="P44">
        <v>40</v>
      </c>
      <c r="Q44">
        <v>40</v>
      </c>
      <c r="R44">
        <v>40</v>
      </c>
      <c r="T44">
        <v>40</v>
      </c>
    </row>
  </sheetData>
  <phoneticPr fontId="1" type="noConversion"/>
  <hyperlinks>
    <hyperlink ref="V5" r:id="rId1" display="http://www.wlhcc.com/huoyuncx/hezai/dunwei.html" xr:uid="{EBA98DAE-AABD-4812-BF44-0F31385BB3A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AED9-F10F-45C6-A883-5C1B1C600EBC}">
  <dimension ref="A1:U44"/>
  <sheetViews>
    <sheetView workbookViewId="0">
      <selection activeCell="AA8" sqref="AA8"/>
    </sheetView>
  </sheetViews>
  <sheetFormatPr defaultRowHeight="15.6"/>
  <cols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1">
      <c r="A1">
        <v>0</v>
      </c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18</v>
      </c>
      <c r="S1" t="s">
        <v>19</v>
      </c>
      <c r="T1" t="s">
        <v>20</v>
      </c>
      <c r="U1" t="s">
        <v>21</v>
      </c>
    </row>
    <row r="2" spans="1:21">
      <c r="A2">
        <v>2018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7568.904593639576</v>
      </c>
      <c r="I2">
        <v>0</v>
      </c>
      <c r="J2">
        <v>0</v>
      </c>
      <c r="K2">
        <v>0</v>
      </c>
      <c r="L2">
        <f>Q2</f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2019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7478.7985865724386</v>
      </c>
      <c r="I3">
        <v>0</v>
      </c>
      <c r="J3">
        <v>0</v>
      </c>
      <c r="K3">
        <v>0</v>
      </c>
      <c r="L3">
        <f t="shared" ref="L3:L44" si="0">Q3</f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7388.6925795053003</v>
      </c>
      <c r="I4">
        <v>0</v>
      </c>
      <c r="J4">
        <v>0</v>
      </c>
      <c r="K4">
        <v>0</v>
      </c>
      <c r="L4">
        <f t="shared" si="0"/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7298.5865724381629</v>
      </c>
      <c r="I5">
        <v>0</v>
      </c>
      <c r="J5">
        <v>0</v>
      </c>
      <c r="K5">
        <v>0</v>
      </c>
      <c r="L5">
        <f t="shared" si="0"/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7208.4805653710246</v>
      </c>
      <c r="I6">
        <v>0</v>
      </c>
      <c r="J6">
        <v>0</v>
      </c>
      <c r="K6">
        <v>0</v>
      </c>
      <c r="L6">
        <f t="shared" si="0"/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7118.3745583038872</v>
      </c>
      <c r="I7">
        <v>0</v>
      </c>
      <c r="J7">
        <v>0</v>
      </c>
      <c r="K7">
        <v>0</v>
      </c>
      <c r="L7">
        <f t="shared" si="0"/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7028.2685512367489</v>
      </c>
      <c r="I8">
        <v>0</v>
      </c>
      <c r="J8">
        <v>0</v>
      </c>
      <c r="K8">
        <v>0</v>
      </c>
      <c r="L8">
        <f t="shared" si="0"/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6938.1625441696115</v>
      </c>
      <c r="I9">
        <v>0</v>
      </c>
      <c r="J9">
        <v>0</v>
      </c>
      <c r="K9">
        <v>0</v>
      </c>
      <c r="L9">
        <f t="shared" si="0"/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2026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6848.0565371024732</v>
      </c>
      <c r="I10">
        <v>0</v>
      </c>
      <c r="J10">
        <v>0</v>
      </c>
      <c r="K10">
        <v>0</v>
      </c>
      <c r="L10">
        <f t="shared" si="0"/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2027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6757.9505300353358</v>
      </c>
      <c r="I11">
        <v>0</v>
      </c>
      <c r="J11">
        <v>0</v>
      </c>
      <c r="K11">
        <v>0</v>
      </c>
      <c r="L11">
        <f t="shared" si="0"/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2028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6667.8445229681975</v>
      </c>
      <c r="I12">
        <v>0</v>
      </c>
      <c r="J12">
        <v>0</v>
      </c>
      <c r="K12">
        <v>0</v>
      </c>
      <c r="L12">
        <f t="shared" si="0"/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2029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6577.7385159010601</v>
      </c>
      <c r="I13">
        <v>0</v>
      </c>
      <c r="J13">
        <v>0</v>
      </c>
      <c r="K13">
        <v>0</v>
      </c>
      <c r="L13">
        <f t="shared" si="0"/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2030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6487.6325088339227</v>
      </c>
      <c r="I14">
        <v>0</v>
      </c>
      <c r="J14">
        <v>0</v>
      </c>
      <c r="K14">
        <v>0</v>
      </c>
      <c r="L14">
        <f t="shared" si="0"/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2031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6397.5265017667843</v>
      </c>
      <c r="I15">
        <v>0</v>
      </c>
      <c r="J15">
        <v>0</v>
      </c>
      <c r="K15">
        <v>0</v>
      </c>
      <c r="L15">
        <f t="shared" si="0"/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2032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6307.420494699647</v>
      </c>
      <c r="I16">
        <v>0</v>
      </c>
      <c r="J16">
        <v>0</v>
      </c>
      <c r="K16">
        <v>0</v>
      </c>
      <c r="L16">
        <f t="shared" si="0"/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2033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6217.3144876325086</v>
      </c>
      <c r="I17">
        <v>0</v>
      </c>
      <c r="J17">
        <v>0</v>
      </c>
      <c r="K17">
        <v>0</v>
      </c>
      <c r="L17">
        <f t="shared" si="0"/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2034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6127.2084805653712</v>
      </c>
      <c r="I18">
        <v>0</v>
      </c>
      <c r="J18">
        <v>0</v>
      </c>
      <c r="K18">
        <v>0</v>
      </c>
      <c r="L18">
        <f t="shared" si="0"/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6037.1024734982329</v>
      </c>
      <c r="I19">
        <v>0</v>
      </c>
      <c r="J19">
        <v>0</v>
      </c>
      <c r="K19">
        <v>0</v>
      </c>
      <c r="L19">
        <f t="shared" si="0"/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2036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5946.9964664310955</v>
      </c>
      <c r="I20">
        <v>0</v>
      </c>
      <c r="J20">
        <v>0</v>
      </c>
      <c r="K20">
        <v>0</v>
      </c>
      <c r="L20">
        <f t="shared" si="0"/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2037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5856.8904593639572</v>
      </c>
      <c r="I21">
        <v>0</v>
      </c>
      <c r="J21">
        <v>0</v>
      </c>
      <c r="K21">
        <v>0</v>
      </c>
      <c r="L21">
        <f t="shared" si="0"/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2038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5766.7844522968198</v>
      </c>
      <c r="I22">
        <v>0</v>
      </c>
      <c r="J22">
        <v>0</v>
      </c>
      <c r="K22">
        <v>0</v>
      </c>
      <c r="L22">
        <f t="shared" si="0"/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2039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5676.6784452296815</v>
      </c>
      <c r="I23">
        <v>0</v>
      </c>
      <c r="J23">
        <v>0</v>
      </c>
      <c r="K23">
        <v>0</v>
      </c>
      <c r="L23">
        <f t="shared" si="0"/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2040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5586.5724381625441</v>
      </c>
      <c r="I24">
        <v>0</v>
      </c>
      <c r="J24">
        <v>0</v>
      </c>
      <c r="K24">
        <v>0</v>
      </c>
      <c r="L24">
        <f t="shared" si="0"/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2041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5496.4664310954067</v>
      </c>
      <c r="I25">
        <v>0</v>
      </c>
      <c r="J25">
        <v>0</v>
      </c>
      <c r="K25">
        <v>0</v>
      </c>
      <c r="L25">
        <f t="shared" si="0"/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2042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5406.3604240282684</v>
      </c>
      <c r="I26">
        <v>0</v>
      </c>
      <c r="J26">
        <v>0</v>
      </c>
      <c r="K26">
        <v>0</v>
      </c>
      <c r="L26">
        <f t="shared" si="0"/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2043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5316.254416961131</v>
      </c>
      <c r="I27">
        <v>0</v>
      </c>
      <c r="J27">
        <v>0</v>
      </c>
      <c r="K27">
        <v>0</v>
      </c>
      <c r="L27">
        <f t="shared" si="0"/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2044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5226.1484098939927</v>
      </c>
      <c r="I28">
        <v>0</v>
      </c>
      <c r="J28">
        <v>0</v>
      </c>
      <c r="K28">
        <v>0</v>
      </c>
      <c r="L28">
        <f t="shared" si="0"/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2045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5136.0424028268553</v>
      </c>
      <c r="I29">
        <v>0</v>
      </c>
      <c r="J29">
        <v>0</v>
      </c>
      <c r="K29">
        <v>0</v>
      </c>
      <c r="L29">
        <f t="shared" si="0"/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2046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5045.936395759717</v>
      </c>
      <c r="I30">
        <v>0</v>
      </c>
      <c r="J30">
        <v>0</v>
      </c>
      <c r="K30">
        <v>0</v>
      </c>
      <c r="L30">
        <f t="shared" si="0"/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2047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5045.936395759717</v>
      </c>
      <c r="I31">
        <v>0</v>
      </c>
      <c r="J31">
        <v>0</v>
      </c>
      <c r="K31">
        <v>0</v>
      </c>
      <c r="L31">
        <f t="shared" si="0"/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2048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5045.936395759717</v>
      </c>
      <c r="I32">
        <v>0</v>
      </c>
      <c r="J32">
        <v>0</v>
      </c>
      <c r="K32">
        <v>0</v>
      </c>
      <c r="L32">
        <f t="shared" si="0"/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2049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5045.936395759717</v>
      </c>
      <c r="I33">
        <v>0</v>
      </c>
      <c r="J33">
        <v>0</v>
      </c>
      <c r="K33">
        <v>0</v>
      </c>
      <c r="L33">
        <f t="shared" si="0"/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2050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5045.936395759717</v>
      </c>
      <c r="I34">
        <v>0</v>
      </c>
      <c r="J34">
        <v>0</v>
      </c>
      <c r="K34">
        <v>0</v>
      </c>
      <c r="L34">
        <f t="shared" si="0"/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2051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5045.936395759717</v>
      </c>
      <c r="I35">
        <v>0</v>
      </c>
      <c r="J35">
        <v>0</v>
      </c>
      <c r="K35">
        <v>0</v>
      </c>
      <c r="L35">
        <f t="shared" si="0"/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2052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5045.936395759717</v>
      </c>
      <c r="I36">
        <v>0</v>
      </c>
      <c r="J36">
        <v>0</v>
      </c>
      <c r="K36">
        <v>0</v>
      </c>
      <c r="L36">
        <f t="shared" si="0"/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2053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5045.936395759717</v>
      </c>
      <c r="I37">
        <v>0</v>
      </c>
      <c r="J37">
        <v>0</v>
      </c>
      <c r="K37">
        <v>0</v>
      </c>
      <c r="L37">
        <f t="shared" si="0"/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2054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5045.936395759717</v>
      </c>
      <c r="I38">
        <v>0</v>
      </c>
      <c r="J38">
        <v>0</v>
      </c>
      <c r="K38">
        <v>0</v>
      </c>
      <c r="L38">
        <f t="shared" si="0"/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2055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5045.936395759717</v>
      </c>
      <c r="I39">
        <v>0</v>
      </c>
      <c r="J39">
        <v>0</v>
      </c>
      <c r="K39">
        <v>0</v>
      </c>
      <c r="L39">
        <f t="shared" si="0"/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2056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5045.936395759717</v>
      </c>
      <c r="I40">
        <v>0</v>
      </c>
      <c r="J40">
        <v>0</v>
      </c>
      <c r="K40">
        <v>0</v>
      </c>
      <c r="L40">
        <f t="shared" si="0"/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2057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5045.936395759717</v>
      </c>
      <c r="I41">
        <v>0</v>
      </c>
      <c r="J41">
        <v>0</v>
      </c>
      <c r="K41">
        <v>0</v>
      </c>
      <c r="L41">
        <f t="shared" si="0"/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2058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5045.936395759717</v>
      </c>
      <c r="I42">
        <v>0</v>
      </c>
      <c r="J42">
        <v>0</v>
      </c>
      <c r="K42">
        <v>0</v>
      </c>
      <c r="L42">
        <f t="shared" si="0"/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2059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5045.936395759717</v>
      </c>
      <c r="I43">
        <v>0</v>
      </c>
      <c r="J43">
        <v>0</v>
      </c>
      <c r="K43">
        <v>0</v>
      </c>
      <c r="L43">
        <f t="shared" si="0"/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2060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5045.936395759717</v>
      </c>
      <c r="I44">
        <v>0</v>
      </c>
      <c r="J44">
        <v>0</v>
      </c>
      <c r="K44">
        <v>0</v>
      </c>
      <c r="L44">
        <f t="shared" si="0"/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1410-834D-4ED1-A54A-1EA8C472E353}">
  <dimension ref="A1:AC44"/>
  <sheetViews>
    <sheetView topLeftCell="A4" workbookViewId="0">
      <selection activeCell="Y7" sqref="Y7"/>
    </sheetView>
  </sheetViews>
  <sheetFormatPr defaultRowHeight="15.6"/>
  <cols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9">
      <c r="A1">
        <v>0</v>
      </c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18</v>
      </c>
      <c r="S1" t="s">
        <v>19</v>
      </c>
      <c r="T1" t="s">
        <v>20</v>
      </c>
      <c r="U1" t="s">
        <v>21</v>
      </c>
      <c r="Y1" t="s">
        <v>188</v>
      </c>
      <c r="Z1">
        <v>2.5</v>
      </c>
      <c r="AA1">
        <v>4</v>
      </c>
      <c r="AB1">
        <v>5.5</v>
      </c>
      <c r="AC1">
        <v>6.25</v>
      </c>
    </row>
    <row r="2" spans="1:29">
      <c r="A2">
        <v>2018</v>
      </c>
      <c r="B2">
        <v>0</v>
      </c>
      <c r="C2">
        <v>0</v>
      </c>
      <c r="D2">
        <v>1300</v>
      </c>
      <c r="E2">
        <v>1300</v>
      </c>
      <c r="F2">
        <v>1300</v>
      </c>
      <c r="G2">
        <v>1300</v>
      </c>
      <c r="H2">
        <v>1300</v>
      </c>
      <c r="I2">
        <v>1300</v>
      </c>
      <c r="J2">
        <v>1300</v>
      </c>
      <c r="K2">
        <v>1300</v>
      </c>
      <c r="L2">
        <v>1300</v>
      </c>
      <c r="M2">
        <v>1300</v>
      </c>
      <c r="N2">
        <v>1300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Y2" t="s">
        <v>189</v>
      </c>
      <c r="Z2">
        <v>3</v>
      </c>
      <c r="AA2">
        <v>1</v>
      </c>
      <c r="AB2">
        <v>0.75</v>
      </c>
      <c r="AC2">
        <v>0.65</v>
      </c>
    </row>
    <row r="3" spans="1:29">
      <c r="A3">
        <v>2019</v>
      </c>
      <c r="B3">
        <v>0</v>
      </c>
      <c r="C3">
        <v>0</v>
      </c>
      <c r="D3">
        <v>1300</v>
      </c>
      <c r="E3">
        <v>1300</v>
      </c>
      <c r="F3">
        <v>1300</v>
      </c>
      <c r="G3">
        <v>1300</v>
      </c>
      <c r="H3">
        <v>1300</v>
      </c>
      <c r="I3">
        <v>1300</v>
      </c>
      <c r="J3">
        <v>1300</v>
      </c>
      <c r="K3">
        <v>1300</v>
      </c>
      <c r="L3">
        <v>1300</v>
      </c>
      <c r="M3">
        <v>1300</v>
      </c>
      <c r="N3">
        <v>1300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Y3" t="s">
        <v>190</v>
      </c>
      <c r="Z3">
        <v>3.048472642333679</v>
      </c>
      <c r="AA3">
        <v>1.180787008861516</v>
      </c>
      <c r="AB3">
        <v>0.68186224318664912</v>
      </c>
      <c r="AC3">
        <v>0.59399574308467351</v>
      </c>
    </row>
    <row r="4" spans="1:29">
      <c r="A4">
        <v>2020</v>
      </c>
      <c r="B4">
        <v>0</v>
      </c>
      <c r="C4">
        <v>0</v>
      </c>
      <c r="D4">
        <v>1300</v>
      </c>
      <c r="E4">
        <v>1300</v>
      </c>
      <c r="F4">
        <v>1300</v>
      </c>
      <c r="G4">
        <v>1300</v>
      </c>
      <c r="H4">
        <v>1300</v>
      </c>
      <c r="I4">
        <v>1300</v>
      </c>
      <c r="J4">
        <v>1300</v>
      </c>
      <c r="K4">
        <v>1300</v>
      </c>
      <c r="L4">
        <v>1300</v>
      </c>
      <c r="M4">
        <v>1300</v>
      </c>
      <c r="N4">
        <v>1300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9">
      <c r="A5">
        <v>2021</v>
      </c>
      <c r="B5">
        <v>0</v>
      </c>
      <c r="C5">
        <v>0</v>
      </c>
      <c r="D5">
        <v>1250</v>
      </c>
      <c r="E5">
        <v>1250</v>
      </c>
      <c r="F5">
        <v>1250</v>
      </c>
      <c r="G5">
        <v>1250</v>
      </c>
      <c r="H5">
        <v>1250</v>
      </c>
      <c r="I5">
        <v>1250</v>
      </c>
      <c r="J5">
        <v>1250</v>
      </c>
      <c r="K5">
        <v>1250</v>
      </c>
      <c r="L5">
        <v>1250</v>
      </c>
      <c r="M5">
        <v>1250</v>
      </c>
      <c r="N5">
        <v>1250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9">
      <c r="A6">
        <v>2022</v>
      </c>
      <c r="B6">
        <v>0</v>
      </c>
      <c r="C6">
        <v>0</v>
      </c>
      <c r="D6">
        <v>1100</v>
      </c>
      <c r="E6">
        <v>1100</v>
      </c>
      <c r="F6">
        <v>1100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1100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9">
      <c r="A7">
        <v>2023</v>
      </c>
      <c r="B7">
        <v>0</v>
      </c>
      <c r="C7">
        <v>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9">
      <c r="A8">
        <v>2024</v>
      </c>
      <c r="B8">
        <v>0</v>
      </c>
      <c r="C8">
        <v>0</v>
      </c>
      <c r="D8">
        <v>957.14285714285711</v>
      </c>
      <c r="E8">
        <v>957.14285714285711</v>
      </c>
      <c r="F8">
        <v>957.14285714285711</v>
      </c>
      <c r="G8">
        <v>957.14285714285711</v>
      </c>
      <c r="H8">
        <v>957.14285714285711</v>
      </c>
      <c r="I8">
        <v>957.14285714285711</v>
      </c>
      <c r="J8">
        <v>957.14285714285711</v>
      </c>
      <c r="K8">
        <v>957.142857142857</v>
      </c>
      <c r="L8">
        <v>957.142857142857</v>
      </c>
      <c r="M8">
        <v>957.142857142857</v>
      </c>
      <c r="N8">
        <v>957.142857142857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9">
      <c r="A9">
        <v>2025</v>
      </c>
      <c r="B9">
        <v>0</v>
      </c>
      <c r="C9">
        <v>0</v>
      </c>
      <c r="D9">
        <v>914.28571428571422</v>
      </c>
      <c r="E9">
        <v>914.28571428571422</v>
      </c>
      <c r="F9">
        <v>914.28571428571422</v>
      </c>
      <c r="G9">
        <v>914.28571428571422</v>
      </c>
      <c r="H9">
        <v>914.28571428571422</v>
      </c>
      <c r="I9">
        <v>914.28571428571422</v>
      </c>
      <c r="J9">
        <v>914.28571428571422</v>
      </c>
      <c r="K9">
        <v>914.28571428571399</v>
      </c>
      <c r="L9">
        <v>914.28571428571399</v>
      </c>
      <c r="M9">
        <v>914.28571428571399</v>
      </c>
      <c r="N9">
        <v>914.28571428571399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9">
      <c r="A10">
        <v>2026</v>
      </c>
      <c r="B10">
        <v>0</v>
      </c>
      <c r="C10">
        <v>0</v>
      </c>
      <c r="D10">
        <v>871.42857142857133</v>
      </c>
      <c r="E10">
        <v>871.42857142857133</v>
      </c>
      <c r="F10">
        <v>871.42857142857133</v>
      </c>
      <c r="G10">
        <v>871.42857142857133</v>
      </c>
      <c r="H10">
        <v>871.42857142857133</v>
      </c>
      <c r="I10">
        <v>871.42857142857133</v>
      </c>
      <c r="J10">
        <v>871.42857142857133</v>
      </c>
      <c r="K10">
        <v>871.42857142857099</v>
      </c>
      <c r="L10">
        <v>871.42857142857099</v>
      </c>
      <c r="M10">
        <v>871.42857142857099</v>
      </c>
      <c r="N10">
        <v>871.42857142857099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9">
      <c r="A11">
        <v>2027</v>
      </c>
      <c r="B11">
        <v>0</v>
      </c>
      <c r="C11">
        <v>0</v>
      </c>
      <c r="D11">
        <v>828.57142857142844</v>
      </c>
      <c r="E11">
        <v>828.57142857142844</v>
      </c>
      <c r="F11">
        <v>828.57142857142844</v>
      </c>
      <c r="G11">
        <v>828.57142857142844</v>
      </c>
      <c r="H11">
        <v>828.57142857142844</v>
      </c>
      <c r="I11">
        <v>828.57142857142844</v>
      </c>
      <c r="J11">
        <v>828.57142857142844</v>
      </c>
      <c r="K11">
        <v>828.57142857142799</v>
      </c>
      <c r="L11">
        <v>828.57142857142799</v>
      </c>
      <c r="M11">
        <v>828.57142857142799</v>
      </c>
      <c r="N11">
        <v>828.57142857142799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9">
      <c r="A12">
        <v>2028</v>
      </c>
      <c r="B12">
        <v>0</v>
      </c>
      <c r="C12">
        <v>0</v>
      </c>
      <c r="D12">
        <v>785.71428571428555</v>
      </c>
      <c r="E12">
        <v>785.71428571428555</v>
      </c>
      <c r="F12">
        <v>785.71428571428555</v>
      </c>
      <c r="G12">
        <v>785.71428571428555</v>
      </c>
      <c r="H12">
        <v>785.71428571428555</v>
      </c>
      <c r="I12">
        <v>785.71428571428555</v>
      </c>
      <c r="J12">
        <v>785.71428571428555</v>
      </c>
      <c r="K12">
        <v>785.71428571428601</v>
      </c>
      <c r="L12">
        <v>785.71428571428601</v>
      </c>
      <c r="M12">
        <v>785.71428571428601</v>
      </c>
      <c r="N12">
        <v>785.71428571428601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9">
      <c r="A13">
        <v>2029</v>
      </c>
      <c r="B13">
        <v>0</v>
      </c>
      <c r="C13">
        <v>0</v>
      </c>
      <c r="D13">
        <v>742.85714285714266</v>
      </c>
      <c r="E13">
        <v>742.85714285714266</v>
      </c>
      <c r="F13">
        <v>742.85714285714266</v>
      </c>
      <c r="G13">
        <v>742.85714285714266</v>
      </c>
      <c r="H13">
        <v>742.85714285714266</v>
      </c>
      <c r="I13">
        <v>742.85714285714266</v>
      </c>
      <c r="J13">
        <v>742.85714285714266</v>
      </c>
      <c r="K13">
        <v>742.857142857143</v>
      </c>
      <c r="L13">
        <v>742.857142857143</v>
      </c>
      <c r="M13">
        <v>742.857142857143</v>
      </c>
      <c r="N13">
        <v>742.857142857143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9" s="18" customFormat="1">
      <c r="A14" s="18">
        <v>2030</v>
      </c>
      <c r="B14" s="18">
        <v>0</v>
      </c>
      <c r="C14" s="18">
        <v>0</v>
      </c>
      <c r="D14" s="18">
        <v>699.99999999999977</v>
      </c>
      <c r="E14" s="18">
        <v>699.99999999999977</v>
      </c>
      <c r="F14" s="18">
        <v>699.99999999999977</v>
      </c>
      <c r="G14" s="18">
        <v>700</v>
      </c>
      <c r="H14" s="18">
        <v>699.99999999999977</v>
      </c>
      <c r="I14" s="18">
        <v>699.99999999999977</v>
      </c>
      <c r="J14" s="18">
        <v>699.99999999999977</v>
      </c>
      <c r="K14" s="18">
        <v>700</v>
      </c>
      <c r="L14" s="18">
        <v>700</v>
      </c>
      <c r="M14" s="18">
        <v>700</v>
      </c>
      <c r="N14" s="18">
        <v>700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</row>
    <row r="15" spans="1:29">
      <c r="A15">
        <v>2031</v>
      </c>
      <c r="B15">
        <v>0</v>
      </c>
      <c r="C15">
        <v>0</v>
      </c>
      <c r="D15">
        <v>694.99999999999977</v>
      </c>
      <c r="E15">
        <v>694.99999999999977</v>
      </c>
      <c r="F15">
        <v>694.99999999999977</v>
      </c>
      <c r="G15">
        <v>694.99999999999977</v>
      </c>
      <c r="H15">
        <v>694.99999999999977</v>
      </c>
      <c r="I15">
        <v>694.99999999999977</v>
      </c>
      <c r="J15">
        <v>694.99999999999977</v>
      </c>
      <c r="K15">
        <v>695</v>
      </c>
      <c r="L15">
        <v>695</v>
      </c>
      <c r="M15">
        <v>695</v>
      </c>
      <c r="N15">
        <v>695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9">
      <c r="A16">
        <v>2032</v>
      </c>
      <c r="B16">
        <v>0</v>
      </c>
      <c r="C16">
        <v>0</v>
      </c>
      <c r="D16">
        <v>689.99999999999977</v>
      </c>
      <c r="E16">
        <v>689.99999999999977</v>
      </c>
      <c r="F16">
        <v>689.99999999999977</v>
      </c>
      <c r="G16">
        <v>689.99999999999977</v>
      </c>
      <c r="H16">
        <v>689.99999999999977</v>
      </c>
      <c r="I16">
        <v>689.99999999999977</v>
      </c>
      <c r="J16">
        <v>689.99999999999977</v>
      </c>
      <c r="K16">
        <v>690</v>
      </c>
      <c r="L16">
        <v>690</v>
      </c>
      <c r="M16">
        <v>690</v>
      </c>
      <c r="N16">
        <v>690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2033</v>
      </c>
      <c r="B17">
        <v>0</v>
      </c>
      <c r="C17">
        <v>0</v>
      </c>
      <c r="D17">
        <v>684.99999999999989</v>
      </c>
      <c r="E17">
        <v>684.99999999999989</v>
      </c>
      <c r="F17">
        <v>684.99999999999989</v>
      </c>
      <c r="G17">
        <v>684.99999999999989</v>
      </c>
      <c r="H17">
        <v>684.99999999999989</v>
      </c>
      <c r="I17">
        <v>684.99999999999989</v>
      </c>
      <c r="J17">
        <v>684.99999999999989</v>
      </c>
      <c r="K17">
        <v>685</v>
      </c>
      <c r="L17">
        <v>685</v>
      </c>
      <c r="M17">
        <v>685</v>
      </c>
      <c r="N17">
        <v>685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2034</v>
      </c>
      <c r="B18">
        <v>0</v>
      </c>
      <c r="C18">
        <v>0</v>
      </c>
      <c r="D18">
        <v>679.99999999999989</v>
      </c>
      <c r="E18">
        <v>679.99999999999989</v>
      </c>
      <c r="F18">
        <v>679.99999999999989</v>
      </c>
      <c r="G18">
        <v>679.99999999999989</v>
      </c>
      <c r="H18">
        <v>679.99999999999989</v>
      </c>
      <c r="I18">
        <v>679.99999999999989</v>
      </c>
      <c r="J18">
        <v>679.99999999999989</v>
      </c>
      <c r="K18">
        <v>680</v>
      </c>
      <c r="L18">
        <v>680</v>
      </c>
      <c r="M18">
        <v>680</v>
      </c>
      <c r="N18">
        <v>680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2035</v>
      </c>
      <c r="B19">
        <v>0</v>
      </c>
      <c r="C19">
        <v>0</v>
      </c>
      <c r="D19">
        <v>674.99999999999989</v>
      </c>
      <c r="E19">
        <v>674.99999999999989</v>
      </c>
      <c r="F19">
        <v>674.99999999999989</v>
      </c>
      <c r="G19">
        <v>674.99999999999989</v>
      </c>
      <c r="H19">
        <v>674.99999999999989</v>
      </c>
      <c r="I19">
        <v>674.99999999999989</v>
      </c>
      <c r="J19">
        <v>674.99999999999989</v>
      </c>
      <c r="K19">
        <v>675</v>
      </c>
      <c r="L19">
        <v>675</v>
      </c>
      <c r="M19">
        <v>675</v>
      </c>
      <c r="N19">
        <v>675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2036</v>
      </c>
      <c r="B20">
        <v>0</v>
      </c>
      <c r="C20">
        <v>0</v>
      </c>
      <c r="D20">
        <v>669.99999999999989</v>
      </c>
      <c r="E20">
        <v>669.99999999999989</v>
      </c>
      <c r="F20">
        <v>669.99999999999989</v>
      </c>
      <c r="G20">
        <v>669.99999999999989</v>
      </c>
      <c r="H20">
        <v>669.99999999999989</v>
      </c>
      <c r="I20">
        <v>669.99999999999989</v>
      </c>
      <c r="J20">
        <v>669.99999999999989</v>
      </c>
      <c r="K20">
        <v>670</v>
      </c>
      <c r="L20">
        <v>670</v>
      </c>
      <c r="M20">
        <v>670</v>
      </c>
      <c r="N20">
        <v>670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2037</v>
      </c>
      <c r="B21">
        <v>0</v>
      </c>
      <c r="C21">
        <v>0</v>
      </c>
      <c r="D21">
        <v>664.99999999999989</v>
      </c>
      <c r="E21">
        <v>664.99999999999989</v>
      </c>
      <c r="F21">
        <v>664.99999999999989</v>
      </c>
      <c r="G21">
        <v>664.99999999999989</v>
      </c>
      <c r="H21">
        <v>664.99999999999989</v>
      </c>
      <c r="I21">
        <v>664.99999999999989</v>
      </c>
      <c r="J21">
        <v>664.99999999999989</v>
      </c>
      <c r="K21">
        <v>665</v>
      </c>
      <c r="L21">
        <v>665</v>
      </c>
      <c r="M21">
        <v>665</v>
      </c>
      <c r="N21">
        <v>665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2038</v>
      </c>
      <c r="B22">
        <v>0</v>
      </c>
      <c r="C22">
        <v>0</v>
      </c>
      <c r="D22">
        <v>659.99999999999989</v>
      </c>
      <c r="E22">
        <v>659.99999999999989</v>
      </c>
      <c r="F22">
        <v>659.99999999999989</v>
      </c>
      <c r="G22">
        <v>659.99999999999989</v>
      </c>
      <c r="H22">
        <v>659.99999999999989</v>
      </c>
      <c r="I22">
        <v>659.99999999999989</v>
      </c>
      <c r="J22">
        <v>659.99999999999989</v>
      </c>
      <c r="K22">
        <v>660</v>
      </c>
      <c r="L22">
        <v>660</v>
      </c>
      <c r="M22">
        <v>660</v>
      </c>
      <c r="N22">
        <v>660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2039</v>
      </c>
      <c r="B23">
        <v>0</v>
      </c>
      <c r="C23">
        <v>0</v>
      </c>
      <c r="D23">
        <v>655</v>
      </c>
      <c r="E23">
        <v>655</v>
      </c>
      <c r="F23">
        <v>655</v>
      </c>
      <c r="G23">
        <v>655</v>
      </c>
      <c r="H23">
        <v>655</v>
      </c>
      <c r="I23">
        <v>655</v>
      </c>
      <c r="J23">
        <v>655</v>
      </c>
      <c r="K23">
        <v>655</v>
      </c>
      <c r="L23">
        <v>655</v>
      </c>
      <c r="M23">
        <v>655</v>
      </c>
      <c r="N23">
        <v>655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2040</v>
      </c>
      <c r="B24">
        <v>0</v>
      </c>
      <c r="C24">
        <v>0</v>
      </c>
      <c r="D24">
        <v>650</v>
      </c>
      <c r="E24">
        <v>650</v>
      </c>
      <c r="F24">
        <v>650</v>
      </c>
      <c r="G24">
        <v>650</v>
      </c>
      <c r="H24">
        <v>650</v>
      </c>
      <c r="I24">
        <v>650</v>
      </c>
      <c r="J24">
        <v>650</v>
      </c>
      <c r="K24">
        <v>650</v>
      </c>
      <c r="L24">
        <v>650</v>
      </c>
      <c r="M24">
        <v>650</v>
      </c>
      <c r="N24">
        <v>650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2041</v>
      </c>
      <c r="B25">
        <v>0</v>
      </c>
      <c r="C25">
        <v>0</v>
      </c>
      <c r="D25">
        <v>640</v>
      </c>
      <c r="E25">
        <v>640</v>
      </c>
      <c r="F25">
        <v>640</v>
      </c>
      <c r="G25">
        <v>640</v>
      </c>
      <c r="H25">
        <v>640</v>
      </c>
      <c r="I25">
        <v>640</v>
      </c>
      <c r="J25">
        <v>640</v>
      </c>
      <c r="K25">
        <v>640</v>
      </c>
      <c r="L25">
        <v>640</v>
      </c>
      <c r="M25">
        <v>640</v>
      </c>
      <c r="N25">
        <v>640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2042</v>
      </c>
      <c r="B26">
        <v>0</v>
      </c>
      <c r="C26">
        <v>0</v>
      </c>
      <c r="D26">
        <v>630</v>
      </c>
      <c r="E26">
        <v>630</v>
      </c>
      <c r="F26">
        <v>630</v>
      </c>
      <c r="G26">
        <v>630</v>
      </c>
      <c r="H26">
        <v>630</v>
      </c>
      <c r="I26">
        <v>630</v>
      </c>
      <c r="J26">
        <v>630</v>
      </c>
      <c r="K26">
        <v>630</v>
      </c>
      <c r="L26">
        <v>630</v>
      </c>
      <c r="M26">
        <v>630</v>
      </c>
      <c r="N26">
        <v>630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2043</v>
      </c>
      <c r="B27">
        <v>0</v>
      </c>
      <c r="C27">
        <v>0</v>
      </c>
      <c r="D27">
        <v>620</v>
      </c>
      <c r="E27">
        <v>620</v>
      </c>
      <c r="F27">
        <v>620</v>
      </c>
      <c r="G27">
        <v>620</v>
      </c>
      <c r="H27">
        <v>620</v>
      </c>
      <c r="I27">
        <v>620</v>
      </c>
      <c r="J27">
        <v>620</v>
      </c>
      <c r="K27">
        <v>620</v>
      </c>
      <c r="L27">
        <v>620</v>
      </c>
      <c r="M27">
        <v>620</v>
      </c>
      <c r="N27">
        <v>620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2044</v>
      </c>
      <c r="B28">
        <v>0</v>
      </c>
      <c r="C28">
        <v>0</v>
      </c>
      <c r="D28">
        <v>610</v>
      </c>
      <c r="E28">
        <v>610</v>
      </c>
      <c r="F28">
        <v>610</v>
      </c>
      <c r="G28">
        <v>610</v>
      </c>
      <c r="H28">
        <v>610</v>
      </c>
      <c r="I28">
        <v>610</v>
      </c>
      <c r="J28">
        <v>610</v>
      </c>
      <c r="K28">
        <v>610</v>
      </c>
      <c r="L28">
        <v>610</v>
      </c>
      <c r="M28">
        <v>610</v>
      </c>
      <c r="N28">
        <v>610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2045</v>
      </c>
      <c r="B29">
        <v>0</v>
      </c>
      <c r="C29">
        <v>0</v>
      </c>
      <c r="D29">
        <v>600</v>
      </c>
      <c r="E29">
        <v>600</v>
      </c>
      <c r="F29">
        <v>600</v>
      </c>
      <c r="G29">
        <v>600</v>
      </c>
      <c r="H29">
        <v>600</v>
      </c>
      <c r="I29">
        <v>600</v>
      </c>
      <c r="J29">
        <v>600</v>
      </c>
      <c r="K29">
        <v>600</v>
      </c>
      <c r="L29">
        <v>600</v>
      </c>
      <c r="M29">
        <v>600</v>
      </c>
      <c r="N29">
        <v>600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2046</v>
      </c>
      <c r="B30">
        <v>0</v>
      </c>
      <c r="C30">
        <v>0</v>
      </c>
      <c r="D30">
        <v>590</v>
      </c>
      <c r="E30">
        <v>590</v>
      </c>
      <c r="F30">
        <v>590</v>
      </c>
      <c r="G30">
        <v>590</v>
      </c>
      <c r="H30">
        <v>590</v>
      </c>
      <c r="I30">
        <v>590</v>
      </c>
      <c r="J30">
        <v>590</v>
      </c>
      <c r="K30">
        <v>590</v>
      </c>
      <c r="L30">
        <v>590</v>
      </c>
      <c r="M30">
        <v>590</v>
      </c>
      <c r="N30">
        <v>590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2047</v>
      </c>
      <c r="B31">
        <v>0</v>
      </c>
      <c r="C31">
        <v>0</v>
      </c>
      <c r="D31">
        <v>580</v>
      </c>
      <c r="E31">
        <v>580</v>
      </c>
      <c r="F31">
        <v>580</v>
      </c>
      <c r="G31">
        <v>580</v>
      </c>
      <c r="H31">
        <v>580</v>
      </c>
      <c r="I31">
        <v>580</v>
      </c>
      <c r="J31">
        <v>580</v>
      </c>
      <c r="K31">
        <v>580</v>
      </c>
      <c r="L31">
        <v>580</v>
      </c>
      <c r="M31">
        <v>580</v>
      </c>
      <c r="N31">
        <v>580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2048</v>
      </c>
      <c r="B32">
        <v>0</v>
      </c>
      <c r="C32">
        <v>0</v>
      </c>
      <c r="D32">
        <v>570</v>
      </c>
      <c r="E32">
        <v>570</v>
      </c>
      <c r="F32">
        <v>570</v>
      </c>
      <c r="G32">
        <v>570</v>
      </c>
      <c r="H32">
        <v>570</v>
      </c>
      <c r="I32">
        <v>570</v>
      </c>
      <c r="J32">
        <v>570</v>
      </c>
      <c r="K32">
        <v>570</v>
      </c>
      <c r="L32">
        <v>570</v>
      </c>
      <c r="M32">
        <v>570</v>
      </c>
      <c r="N32">
        <v>570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2049</v>
      </c>
      <c r="B33">
        <v>0</v>
      </c>
      <c r="C33">
        <v>0</v>
      </c>
      <c r="D33">
        <v>560</v>
      </c>
      <c r="E33">
        <v>560</v>
      </c>
      <c r="F33">
        <v>560</v>
      </c>
      <c r="G33">
        <v>560</v>
      </c>
      <c r="H33">
        <v>560</v>
      </c>
      <c r="I33">
        <v>560</v>
      </c>
      <c r="J33">
        <v>560</v>
      </c>
      <c r="K33">
        <v>560</v>
      </c>
      <c r="L33">
        <v>560</v>
      </c>
      <c r="M33">
        <v>560</v>
      </c>
      <c r="N33">
        <v>560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2050</v>
      </c>
      <c r="B34">
        <v>0</v>
      </c>
      <c r="C34">
        <v>0</v>
      </c>
      <c r="D34">
        <v>550</v>
      </c>
      <c r="E34">
        <v>550</v>
      </c>
      <c r="F34">
        <v>550</v>
      </c>
      <c r="G34">
        <v>550</v>
      </c>
      <c r="H34">
        <v>550</v>
      </c>
      <c r="I34">
        <v>550</v>
      </c>
      <c r="J34">
        <v>550</v>
      </c>
      <c r="K34">
        <v>550</v>
      </c>
      <c r="L34">
        <v>550</v>
      </c>
      <c r="M34">
        <v>550</v>
      </c>
      <c r="N34">
        <v>550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2051</v>
      </c>
      <c r="B35">
        <v>0</v>
      </c>
      <c r="C35">
        <v>0</v>
      </c>
      <c r="D35">
        <v>540</v>
      </c>
      <c r="E35">
        <v>540</v>
      </c>
      <c r="F35">
        <v>540</v>
      </c>
      <c r="G35">
        <v>540</v>
      </c>
      <c r="H35">
        <v>540</v>
      </c>
      <c r="I35">
        <v>540</v>
      </c>
      <c r="J35">
        <v>540</v>
      </c>
      <c r="K35">
        <v>540</v>
      </c>
      <c r="L35">
        <v>540</v>
      </c>
      <c r="M35">
        <v>540</v>
      </c>
      <c r="N35">
        <v>540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2052</v>
      </c>
      <c r="B36">
        <v>0</v>
      </c>
      <c r="C36">
        <v>0</v>
      </c>
      <c r="D36">
        <v>530</v>
      </c>
      <c r="E36">
        <v>530</v>
      </c>
      <c r="F36">
        <v>530</v>
      </c>
      <c r="G36">
        <v>530</v>
      </c>
      <c r="H36">
        <v>530</v>
      </c>
      <c r="I36">
        <v>530</v>
      </c>
      <c r="J36">
        <v>530</v>
      </c>
      <c r="K36">
        <v>530</v>
      </c>
      <c r="L36">
        <v>530</v>
      </c>
      <c r="M36">
        <v>530</v>
      </c>
      <c r="N36">
        <v>530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2053</v>
      </c>
      <c r="B37">
        <v>0</v>
      </c>
      <c r="C37">
        <v>0</v>
      </c>
      <c r="D37">
        <v>520</v>
      </c>
      <c r="E37">
        <v>520</v>
      </c>
      <c r="F37">
        <v>520</v>
      </c>
      <c r="G37">
        <v>520</v>
      </c>
      <c r="H37">
        <v>520</v>
      </c>
      <c r="I37">
        <v>520</v>
      </c>
      <c r="J37">
        <v>520</v>
      </c>
      <c r="K37">
        <v>520</v>
      </c>
      <c r="L37">
        <v>520</v>
      </c>
      <c r="M37">
        <v>520</v>
      </c>
      <c r="N37">
        <v>520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2054</v>
      </c>
      <c r="B38">
        <v>0</v>
      </c>
      <c r="C38">
        <v>0</v>
      </c>
      <c r="D38">
        <v>510</v>
      </c>
      <c r="E38">
        <v>510</v>
      </c>
      <c r="F38">
        <v>510</v>
      </c>
      <c r="G38">
        <v>510</v>
      </c>
      <c r="H38">
        <v>510</v>
      </c>
      <c r="I38">
        <v>510</v>
      </c>
      <c r="J38">
        <v>510</v>
      </c>
      <c r="K38">
        <v>510</v>
      </c>
      <c r="L38">
        <v>510</v>
      </c>
      <c r="M38">
        <v>510</v>
      </c>
      <c r="N38">
        <v>510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2055</v>
      </c>
      <c r="B39">
        <v>0</v>
      </c>
      <c r="C39">
        <v>0</v>
      </c>
      <c r="D39">
        <v>500</v>
      </c>
      <c r="E39">
        <v>500</v>
      </c>
      <c r="F39">
        <v>500</v>
      </c>
      <c r="G39">
        <v>500</v>
      </c>
      <c r="H39">
        <v>500</v>
      </c>
      <c r="I39">
        <v>500</v>
      </c>
      <c r="J39">
        <v>500</v>
      </c>
      <c r="K39">
        <v>500</v>
      </c>
      <c r="L39">
        <v>500</v>
      </c>
      <c r="M39">
        <v>500</v>
      </c>
      <c r="N39">
        <v>500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2056</v>
      </c>
      <c r="B40">
        <v>0</v>
      </c>
      <c r="C40">
        <v>0</v>
      </c>
      <c r="D40">
        <v>490</v>
      </c>
      <c r="E40">
        <v>490</v>
      </c>
      <c r="F40">
        <v>490</v>
      </c>
      <c r="G40">
        <v>490</v>
      </c>
      <c r="H40">
        <v>490</v>
      </c>
      <c r="I40">
        <v>490</v>
      </c>
      <c r="J40">
        <v>490</v>
      </c>
      <c r="K40">
        <v>490</v>
      </c>
      <c r="L40">
        <v>490</v>
      </c>
      <c r="M40">
        <v>490</v>
      </c>
      <c r="N40">
        <v>490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2057</v>
      </c>
      <c r="B41">
        <v>0</v>
      </c>
      <c r="C41">
        <v>0</v>
      </c>
      <c r="D41">
        <v>480</v>
      </c>
      <c r="E41">
        <v>480</v>
      </c>
      <c r="F41">
        <v>480</v>
      </c>
      <c r="G41">
        <v>480</v>
      </c>
      <c r="H41">
        <v>480</v>
      </c>
      <c r="I41">
        <v>480</v>
      </c>
      <c r="J41">
        <v>480</v>
      </c>
      <c r="K41">
        <v>480</v>
      </c>
      <c r="L41">
        <v>480</v>
      </c>
      <c r="M41">
        <v>480</v>
      </c>
      <c r="N41">
        <v>480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2058</v>
      </c>
      <c r="B42">
        <v>0</v>
      </c>
      <c r="C42">
        <v>0</v>
      </c>
      <c r="D42">
        <v>470</v>
      </c>
      <c r="E42">
        <v>470</v>
      </c>
      <c r="F42">
        <v>470</v>
      </c>
      <c r="G42">
        <v>470</v>
      </c>
      <c r="H42">
        <v>470</v>
      </c>
      <c r="I42">
        <v>470</v>
      </c>
      <c r="J42">
        <v>470</v>
      </c>
      <c r="K42">
        <v>470</v>
      </c>
      <c r="L42">
        <v>470</v>
      </c>
      <c r="M42">
        <v>470</v>
      </c>
      <c r="N42">
        <v>470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2059</v>
      </c>
      <c r="B43">
        <v>0</v>
      </c>
      <c r="C43">
        <v>0</v>
      </c>
      <c r="D43">
        <v>460</v>
      </c>
      <c r="E43">
        <v>460</v>
      </c>
      <c r="F43">
        <v>460</v>
      </c>
      <c r="G43">
        <v>460</v>
      </c>
      <c r="H43">
        <v>460</v>
      </c>
      <c r="I43">
        <v>460</v>
      </c>
      <c r="J43">
        <v>460</v>
      </c>
      <c r="K43">
        <v>460</v>
      </c>
      <c r="L43">
        <v>460</v>
      </c>
      <c r="M43">
        <v>460</v>
      </c>
      <c r="N43">
        <v>460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2060</v>
      </c>
      <c r="B44">
        <v>0</v>
      </c>
      <c r="C44">
        <v>0</v>
      </c>
      <c r="D44">
        <v>450</v>
      </c>
      <c r="E44">
        <v>450</v>
      </c>
      <c r="F44">
        <v>450</v>
      </c>
      <c r="G44">
        <v>450</v>
      </c>
      <c r="H44">
        <v>450</v>
      </c>
      <c r="I44">
        <v>450</v>
      </c>
      <c r="J44">
        <v>450</v>
      </c>
      <c r="K44">
        <v>450</v>
      </c>
      <c r="L44">
        <v>450</v>
      </c>
      <c r="M44">
        <v>450</v>
      </c>
      <c r="N44">
        <v>450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93B4-F5AC-425C-8E9B-E69D66784900}">
  <sheetPr codeName="Sheet6"/>
  <dimension ref="A1:X4"/>
  <sheetViews>
    <sheetView workbookViewId="0">
      <selection activeCell="C9" sqref="C9"/>
    </sheetView>
  </sheetViews>
  <sheetFormatPr defaultRowHeight="15.6"/>
  <cols>
    <col min="1" max="1" width="12.26953125" customWidth="1"/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4">
      <c r="A1">
        <v>0</v>
      </c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16</v>
      </c>
      <c r="S1" t="s">
        <v>15</v>
      </c>
      <c r="T1" t="s">
        <v>12</v>
      </c>
      <c r="U1" t="s">
        <v>13</v>
      </c>
      <c r="X1" s="10" t="s">
        <v>135</v>
      </c>
    </row>
    <row r="2" spans="1:24">
      <c r="A2" s="1" t="s">
        <v>1</v>
      </c>
      <c r="B2" s="3">
        <v>18</v>
      </c>
      <c r="C2" s="3">
        <v>18</v>
      </c>
      <c r="D2" s="3">
        <f>0.8*B2</f>
        <v>14.4</v>
      </c>
      <c r="E2" s="3">
        <f>0.7*C2</f>
        <v>12.6</v>
      </c>
      <c r="F2" s="3">
        <f>E2</f>
        <v>12.6</v>
      </c>
      <c r="G2" s="3">
        <f t="shared" ref="G2:H4" si="0">E2</f>
        <v>12.6</v>
      </c>
      <c r="H2" s="3">
        <f t="shared" si="0"/>
        <v>12.6</v>
      </c>
      <c r="I2" s="3">
        <f>E2</f>
        <v>12.6</v>
      </c>
      <c r="J2" s="3">
        <f>E2</f>
        <v>12.6</v>
      </c>
      <c r="K2" s="3">
        <f>1.2*B2</f>
        <v>21.599999999999998</v>
      </c>
      <c r="L2" s="3">
        <f>B2*1.5</f>
        <v>27</v>
      </c>
      <c r="M2" s="3">
        <f>L2</f>
        <v>27</v>
      </c>
      <c r="N2" s="3">
        <f>0.9*B2</f>
        <v>16.2</v>
      </c>
      <c r="O2" s="3">
        <f>1.2*B2</f>
        <v>21.599999999999998</v>
      </c>
      <c r="P2" s="3">
        <f>B2</f>
        <v>18</v>
      </c>
      <c r="Q2" s="3">
        <v>10</v>
      </c>
      <c r="R2" s="3">
        <f>1.1*B2</f>
        <v>19.8</v>
      </c>
      <c r="S2" s="3">
        <f>1.1*B2</f>
        <v>19.8</v>
      </c>
      <c r="T2" s="3">
        <v>10</v>
      </c>
      <c r="U2" s="3">
        <v>10</v>
      </c>
    </row>
    <row r="3" spans="1:24">
      <c r="A3" s="1" t="s">
        <v>2</v>
      </c>
      <c r="B3" s="3">
        <v>18</v>
      </c>
      <c r="C3" s="3">
        <v>18</v>
      </c>
      <c r="D3" s="3">
        <f>0.8*B3</f>
        <v>14.4</v>
      </c>
      <c r="E3" s="3">
        <f>0.7*C3</f>
        <v>12.6</v>
      </c>
      <c r="F3" s="3">
        <f>E3</f>
        <v>12.6</v>
      </c>
      <c r="G3" s="3">
        <f t="shared" si="0"/>
        <v>12.6</v>
      </c>
      <c r="H3" s="3">
        <f t="shared" si="0"/>
        <v>12.6</v>
      </c>
      <c r="I3" s="3">
        <f>E3</f>
        <v>12.6</v>
      </c>
      <c r="J3" s="3">
        <f>E3</f>
        <v>12.6</v>
      </c>
      <c r="K3" s="3">
        <f>1.2*B3</f>
        <v>21.599999999999998</v>
      </c>
      <c r="L3" s="3">
        <f>B3*1.5</f>
        <v>27</v>
      </c>
      <c r="M3" s="3">
        <f>L3</f>
        <v>27</v>
      </c>
      <c r="N3" s="3">
        <f>0.9*B3</f>
        <v>16.2</v>
      </c>
      <c r="O3" s="3">
        <f>1.2*B3</f>
        <v>21.599999999999998</v>
      </c>
      <c r="P3" s="3">
        <f>B3</f>
        <v>18</v>
      </c>
      <c r="Q3" s="3">
        <v>10</v>
      </c>
      <c r="R3" s="3">
        <f>1.1*B3</f>
        <v>19.8</v>
      </c>
      <c r="S3" s="3">
        <f>1.1*B3</f>
        <v>19.8</v>
      </c>
      <c r="T3" s="3">
        <v>10</v>
      </c>
      <c r="U3" s="3">
        <v>10</v>
      </c>
    </row>
    <row r="4" spans="1:24">
      <c r="A4" s="1" t="s">
        <v>3</v>
      </c>
      <c r="B4" s="3">
        <v>18</v>
      </c>
      <c r="C4" s="3">
        <v>18</v>
      </c>
      <c r="D4" s="3">
        <f>0.8*B4</f>
        <v>14.4</v>
      </c>
      <c r="E4" s="3">
        <f>0.7*C4</f>
        <v>12.6</v>
      </c>
      <c r="F4" s="3">
        <f>E4</f>
        <v>12.6</v>
      </c>
      <c r="G4" s="3">
        <f t="shared" si="0"/>
        <v>12.6</v>
      </c>
      <c r="H4" s="3">
        <f t="shared" si="0"/>
        <v>12.6</v>
      </c>
      <c r="I4" s="3">
        <f>E4</f>
        <v>12.6</v>
      </c>
      <c r="J4" s="3">
        <f>E4</f>
        <v>12.6</v>
      </c>
      <c r="K4" s="3">
        <f>1.2*B4</f>
        <v>21.599999999999998</v>
      </c>
      <c r="L4" s="3">
        <f>B4*1.5</f>
        <v>27</v>
      </c>
      <c r="M4" s="3">
        <f>L4</f>
        <v>27</v>
      </c>
      <c r="N4" s="3">
        <f>0.9*B4</f>
        <v>16.2</v>
      </c>
      <c r="O4" s="3">
        <f>1.2*B4</f>
        <v>21.599999999999998</v>
      </c>
      <c r="P4" s="3">
        <f>B4</f>
        <v>18</v>
      </c>
      <c r="Q4" s="3">
        <v>10</v>
      </c>
      <c r="R4" s="3">
        <f>1.1*B4</f>
        <v>19.8</v>
      </c>
      <c r="S4" s="3">
        <f>1.1*B4</f>
        <v>19.8</v>
      </c>
      <c r="T4" s="3">
        <v>10</v>
      </c>
      <c r="U4" s="3">
        <v>10</v>
      </c>
    </row>
  </sheetData>
  <phoneticPr fontId="1" type="noConversion"/>
  <hyperlinks>
    <hyperlink ref="X1" r:id="rId1" display="https://mp.weixin.qq.com/s/N9j8ZivrC6fOHPPdY-lbVw" xr:uid="{36E3A5C5-BE76-42E2-A8A6-3A18DCBC364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86B1-90C3-4AB0-A06A-3CBCD4C2E5D0}">
  <sheetPr codeName="Sheet15"/>
  <dimension ref="A1:U44"/>
  <sheetViews>
    <sheetView zoomScale="85" zoomScaleNormal="85" workbookViewId="0">
      <selection activeCell="S2" sqref="S2:S44"/>
    </sheetView>
  </sheetViews>
  <sheetFormatPr defaultRowHeight="15.6"/>
  <cols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1">
      <c r="A1">
        <v>0</v>
      </c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18</v>
      </c>
      <c r="S1" t="s">
        <v>19</v>
      </c>
      <c r="T1" t="s">
        <v>20</v>
      </c>
      <c r="U1" t="s">
        <v>21</v>
      </c>
    </row>
    <row r="2" spans="1:21">
      <c r="A2">
        <v>2018</v>
      </c>
      <c r="B2">
        <v>1</v>
      </c>
      <c r="C2">
        <v>0.3</v>
      </c>
      <c r="D2">
        <v>0.8</v>
      </c>
      <c r="E2">
        <v>0.08</v>
      </c>
      <c r="F2">
        <f>G2</f>
        <v>0.08</v>
      </c>
      <c r="G2">
        <v>0.08</v>
      </c>
      <c r="H2">
        <v>0.05</v>
      </c>
      <c r="I2">
        <f>H2</f>
        <v>0.05</v>
      </c>
      <c r="J2">
        <f>H2</f>
        <v>0.05</v>
      </c>
      <c r="K2">
        <f t="shared" ref="K2:K44" si="0">N2*0.17</f>
        <v>3.4000000000000002E-4</v>
      </c>
      <c r="L2">
        <f t="shared" ref="L2:M32" si="1">K2</f>
        <v>3.4000000000000002E-4</v>
      </c>
      <c r="M2">
        <f t="shared" si="1"/>
        <v>3.4000000000000002E-4</v>
      </c>
      <c r="N2">
        <v>2E-3</v>
      </c>
      <c r="O2">
        <v>2E-3</v>
      </c>
      <c r="P2">
        <f>Q2</f>
        <v>0.01</v>
      </c>
      <c r="Q2">
        <v>0.01</v>
      </c>
      <c r="R2">
        <v>0.2</v>
      </c>
      <c r="S2">
        <f>M2</f>
        <v>3.4000000000000002E-4</v>
      </c>
      <c r="T2">
        <v>0.46</v>
      </c>
      <c r="U2">
        <v>0.46</v>
      </c>
    </row>
    <row r="3" spans="1:21">
      <c r="A3">
        <v>2019</v>
      </c>
      <c r="B3">
        <v>1</v>
      </c>
      <c r="C3">
        <v>0.33</v>
      </c>
      <c r="D3">
        <v>0.82</v>
      </c>
      <c r="E3">
        <v>0.11</v>
      </c>
      <c r="F3">
        <f t="shared" ref="F3:F44" si="2">G3</f>
        <v>0.11</v>
      </c>
      <c r="G3">
        <v>0.11</v>
      </c>
      <c r="H3">
        <v>0.06</v>
      </c>
      <c r="I3">
        <f t="shared" ref="I3:I44" si="3">H3</f>
        <v>0.06</v>
      </c>
      <c r="J3">
        <f t="shared" ref="J3:J44" si="4">H3</f>
        <v>0.06</v>
      </c>
      <c r="K3">
        <f t="shared" si="0"/>
        <v>8.5000000000000006E-4</v>
      </c>
      <c r="L3">
        <f t="shared" si="1"/>
        <v>8.5000000000000006E-4</v>
      </c>
      <c r="M3">
        <f t="shared" si="1"/>
        <v>8.5000000000000006E-4</v>
      </c>
      <c r="N3">
        <v>5.0000000000000001E-3</v>
      </c>
      <c r="O3">
        <v>5.0000000000000001E-3</v>
      </c>
      <c r="P3">
        <f t="shared" ref="P3:P31" si="5">Q3</f>
        <v>0.02</v>
      </c>
      <c r="Q3">
        <v>0.02</v>
      </c>
      <c r="R3">
        <v>0.24</v>
      </c>
      <c r="S3">
        <f t="shared" ref="S3:S44" si="6">M3</f>
        <v>8.5000000000000006E-4</v>
      </c>
      <c r="T3">
        <v>0.48399999999999999</v>
      </c>
      <c r="U3">
        <v>0.48399999999999999</v>
      </c>
    </row>
    <row r="4" spans="1:21">
      <c r="A4">
        <v>2020</v>
      </c>
      <c r="B4">
        <v>1</v>
      </c>
      <c r="C4">
        <v>0.36</v>
      </c>
      <c r="D4">
        <v>0.84</v>
      </c>
      <c r="E4">
        <v>0.14000000000000001</v>
      </c>
      <c r="F4">
        <f t="shared" si="2"/>
        <v>0.14000000000000001</v>
      </c>
      <c r="G4">
        <v>0.14000000000000001</v>
      </c>
      <c r="H4">
        <v>7.0000000000000007E-2</v>
      </c>
      <c r="I4">
        <f t="shared" si="3"/>
        <v>7.0000000000000007E-2</v>
      </c>
      <c r="J4">
        <f t="shared" si="4"/>
        <v>7.0000000000000007E-2</v>
      </c>
      <c r="K4">
        <f t="shared" si="0"/>
        <v>1.3600000000000001E-3</v>
      </c>
      <c r="L4">
        <f t="shared" si="1"/>
        <v>1.3600000000000001E-3</v>
      </c>
      <c r="M4">
        <f t="shared" si="1"/>
        <v>1.3600000000000001E-3</v>
      </c>
      <c r="N4">
        <v>8.0000000000000002E-3</v>
      </c>
      <c r="O4">
        <v>8.0000000000000002E-3</v>
      </c>
      <c r="P4">
        <f t="shared" si="5"/>
        <v>0.04</v>
      </c>
      <c r="Q4">
        <v>0.04</v>
      </c>
      <c r="R4">
        <v>0.28000000000000003</v>
      </c>
      <c r="S4">
        <f t="shared" si="6"/>
        <v>1.3600000000000001E-3</v>
      </c>
      <c r="T4">
        <v>0.50800000000000001</v>
      </c>
      <c r="U4">
        <v>0.50800000000000001</v>
      </c>
    </row>
    <row r="5" spans="1:21">
      <c r="A5">
        <v>2021</v>
      </c>
      <c r="B5">
        <v>1</v>
      </c>
      <c r="C5">
        <v>0.39</v>
      </c>
      <c r="D5">
        <v>0.86</v>
      </c>
      <c r="E5">
        <v>0.17</v>
      </c>
      <c r="F5">
        <f t="shared" si="2"/>
        <v>0.17</v>
      </c>
      <c r="G5">
        <v>0.17</v>
      </c>
      <c r="H5">
        <v>0.08</v>
      </c>
      <c r="I5">
        <f t="shared" si="3"/>
        <v>0.08</v>
      </c>
      <c r="J5">
        <f t="shared" si="4"/>
        <v>0.08</v>
      </c>
      <c r="K5">
        <f t="shared" si="0"/>
        <v>1.8699999999999999E-3</v>
      </c>
      <c r="L5">
        <f t="shared" si="1"/>
        <v>1.8699999999999999E-3</v>
      </c>
      <c r="M5">
        <f t="shared" si="1"/>
        <v>1.8699999999999999E-3</v>
      </c>
      <c r="N5">
        <v>1.0999999999999999E-2</v>
      </c>
      <c r="O5">
        <v>1.0999999999999999E-2</v>
      </c>
      <c r="P5">
        <f t="shared" si="5"/>
        <v>0.06</v>
      </c>
      <c r="Q5">
        <v>0.06</v>
      </c>
      <c r="R5">
        <v>0.32</v>
      </c>
      <c r="S5">
        <f t="shared" si="6"/>
        <v>1.8699999999999999E-3</v>
      </c>
      <c r="T5">
        <v>0.53200000000000003</v>
      </c>
      <c r="U5">
        <v>0.53200000000000003</v>
      </c>
    </row>
    <row r="6" spans="1:21">
      <c r="A6">
        <v>2022</v>
      </c>
      <c r="B6">
        <v>1</v>
      </c>
      <c r="C6">
        <v>0.42</v>
      </c>
      <c r="D6">
        <v>0.88</v>
      </c>
      <c r="E6">
        <v>0.2</v>
      </c>
      <c r="F6">
        <f t="shared" si="2"/>
        <v>0.2</v>
      </c>
      <c r="G6">
        <v>0.2</v>
      </c>
      <c r="H6">
        <v>0.09</v>
      </c>
      <c r="I6">
        <f t="shared" si="3"/>
        <v>0.09</v>
      </c>
      <c r="J6">
        <f t="shared" si="4"/>
        <v>0.09</v>
      </c>
      <c r="K6">
        <f t="shared" si="0"/>
        <v>2.3800000000000002E-3</v>
      </c>
      <c r="L6">
        <f t="shared" si="1"/>
        <v>2.3800000000000002E-3</v>
      </c>
      <c r="M6">
        <f t="shared" si="1"/>
        <v>2.3800000000000002E-3</v>
      </c>
      <c r="N6">
        <v>1.4E-2</v>
      </c>
      <c r="O6">
        <v>1.4E-2</v>
      </c>
      <c r="P6">
        <f t="shared" si="5"/>
        <v>0.08</v>
      </c>
      <c r="Q6">
        <v>0.08</v>
      </c>
      <c r="R6">
        <v>0.36</v>
      </c>
      <c r="S6">
        <f t="shared" si="6"/>
        <v>2.3800000000000002E-3</v>
      </c>
      <c r="T6">
        <v>0.55600000000000005</v>
      </c>
      <c r="U6">
        <v>0.55600000000000005</v>
      </c>
    </row>
    <row r="7" spans="1:21">
      <c r="A7">
        <v>2023</v>
      </c>
      <c r="B7">
        <v>1</v>
      </c>
      <c r="C7">
        <v>0.45</v>
      </c>
      <c r="D7">
        <v>0.9</v>
      </c>
      <c r="E7">
        <v>0.23</v>
      </c>
      <c r="F7">
        <f t="shared" si="2"/>
        <v>0.23</v>
      </c>
      <c r="G7">
        <v>0.23</v>
      </c>
      <c r="H7">
        <v>0.1</v>
      </c>
      <c r="I7">
        <f t="shared" si="3"/>
        <v>0.1</v>
      </c>
      <c r="J7">
        <f t="shared" si="4"/>
        <v>0.1</v>
      </c>
      <c r="K7">
        <f t="shared" si="0"/>
        <v>2.8900000000000002E-3</v>
      </c>
      <c r="L7">
        <f t="shared" si="1"/>
        <v>2.8900000000000002E-3</v>
      </c>
      <c r="M7">
        <f t="shared" si="1"/>
        <v>2.8900000000000002E-3</v>
      </c>
      <c r="N7">
        <v>1.7000000000000001E-2</v>
      </c>
      <c r="O7">
        <v>1.7000000000000001E-2</v>
      </c>
      <c r="P7">
        <f t="shared" si="5"/>
        <v>0.1</v>
      </c>
      <c r="Q7">
        <v>0.1</v>
      </c>
      <c r="R7">
        <v>0.4</v>
      </c>
      <c r="S7">
        <f t="shared" si="6"/>
        <v>2.8900000000000002E-3</v>
      </c>
      <c r="T7">
        <v>0.57999999999999996</v>
      </c>
      <c r="U7">
        <v>0.57999999999999996</v>
      </c>
    </row>
    <row r="8" spans="1:21">
      <c r="A8">
        <v>2024</v>
      </c>
      <c r="B8">
        <v>1</v>
      </c>
      <c r="C8">
        <v>0.48</v>
      </c>
      <c r="D8">
        <v>0.91999999999999904</v>
      </c>
      <c r="E8">
        <v>0.26</v>
      </c>
      <c r="F8">
        <f t="shared" si="2"/>
        <v>0.26</v>
      </c>
      <c r="G8">
        <v>0.26</v>
      </c>
      <c r="H8">
        <v>0.13</v>
      </c>
      <c r="I8">
        <f t="shared" si="3"/>
        <v>0.13</v>
      </c>
      <c r="J8">
        <f t="shared" si="4"/>
        <v>0.13</v>
      </c>
      <c r="K8">
        <f t="shared" si="0"/>
        <v>3.4000000000000002E-3</v>
      </c>
      <c r="L8">
        <f t="shared" si="1"/>
        <v>3.4000000000000002E-3</v>
      </c>
      <c r="M8">
        <f t="shared" si="1"/>
        <v>3.4000000000000002E-3</v>
      </c>
      <c r="N8">
        <v>0.02</v>
      </c>
      <c r="O8">
        <v>0.02</v>
      </c>
      <c r="P8">
        <f t="shared" si="5"/>
        <v>0.12</v>
      </c>
      <c r="Q8">
        <v>0.12</v>
      </c>
      <c r="R8">
        <v>0.44</v>
      </c>
      <c r="S8">
        <f t="shared" si="6"/>
        <v>3.4000000000000002E-3</v>
      </c>
      <c r="T8">
        <v>0.60399999999999998</v>
      </c>
      <c r="U8">
        <v>0.60399999999999998</v>
      </c>
    </row>
    <row r="9" spans="1:21">
      <c r="A9">
        <v>2025</v>
      </c>
      <c r="B9">
        <v>1</v>
      </c>
      <c r="C9">
        <v>0.51</v>
      </c>
      <c r="D9">
        <v>0.93999999999999895</v>
      </c>
      <c r="E9">
        <v>0.28999999999999998</v>
      </c>
      <c r="F9">
        <f t="shared" si="2"/>
        <v>0.28999999999999998</v>
      </c>
      <c r="G9">
        <v>0.28999999999999998</v>
      </c>
      <c r="H9">
        <v>0.16</v>
      </c>
      <c r="I9">
        <f t="shared" si="3"/>
        <v>0.16</v>
      </c>
      <c r="J9">
        <f t="shared" si="4"/>
        <v>0.16</v>
      </c>
      <c r="K9">
        <f t="shared" si="0"/>
        <v>8.5000000000000006E-3</v>
      </c>
      <c r="L9">
        <f t="shared" si="1"/>
        <v>8.5000000000000006E-3</v>
      </c>
      <c r="M9">
        <f t="shared" si="1"/>
        <v>8.5000000000000006E-3</v>
      </c>
      <c r="N9">
        <v>0.05</v>
      </c>
      <c r="O9">
        <f>N9*1.1</f>
        <v>5.5000000000000007E-2</v>
      </c>
      <c r="P9">
        <f>Q9</f>
        <v>0.14000000000000001</v>
      </c>
      <c r="Q9">
        <v>0.14000000000000001</v>
      </c>
      <c r="R9">
        <v>0.48</v>
      </c>
      <c r="S9">
        <f t="shared" si="6"/>
        <v>8.5000000000000006E-3</v>
      </c>
      <c r="T9">
        <v>0.628</v>
      </c>
      <c r="U9">
        <v>0.628</v>
      </c>
    </row>
    <row r="10" spans="1:21">
      <c r="A10">
        <v>2026</v>
      </c>
      <c r="B10">
        <v>1</v>
      </c>
      <c r="C10">
        <v>0.54</v>
      </c>
      <c r="D10">
        <v>0.95999999999999897</v>
      </c>
      <c r="E10">
        <v>0.32</v>
      </c>
      <c r="F10">
        <f t="shared" si="2"/>
        <v>0.32</v>
      </c>
      <c r="G10">
        <v>0.32</v>
      </c>
      <c r="H10">
        <v>0.19</v>
      </c>
      <c r="I10">
        <f t="shared" si="3"/>
        <v>0.19</v>
      </c>
      <c r="J10">
        <f t="shared" si="4"/>
        <v>0.19</v>
      </c>
      <c r="K10">
        <f t="shared" si="0"/>
        <v>1.3600000000000001E-2</v>
      </c>
      <c r="L10">
        <f t="shared" si="1"/>
        <v>1.3600000000000001E-2</v>
      </c>
      <c r="M10">
        <f t="shared" si="1"/>
        <v>1.3600000000000001E-2</v>
      </c>
      <c r="N10">
        <v>0.08</v>
      </c>
      <c r="O10">
        <f t="shared" ref="O10:O44" si="7">N10*1.1</f>
        <v>8.8000000000000009E-2</v>
      </c>
      <c r="P10">
        <f t="shared" si="5"/>
        <v>0.16</v>
      </c>
      <c r="Q10">
        <v>0.16</v>
      </c>
      <c r="R10">
        <v>0.52</v>
      </c>
      <c r="S10">
        <f t="shared" si="6"/>
        <v>1.3600000000000001E-2</v>
      </c>
      <c r="T10">
        <v>0.65200000000000002</v>
      </c>
      <c r="U10">
        <v>0.65200000000000002</v>
      </c>
    </row>
    <row r="11" spans="1:21">
      <c r="A11">
        <v>2027</v>
      </c>
      <c r="B11">
        <v>1</v>
      </c>
      <c r="C11">
        <v>0.56999999999999995</v>
      </c>
      <c r="D11">
        <v>0.97999999999999898</v>
      </c>
      <c r="E11">
        <v>0.35</v>
      </c>
      <c r="F11">
        <f t="shared" si="2"/>
        <v>0.35</v>
      </c>
      <c r="G11">
        <v>0.35</v>
      </c>
      <c r="H11">
        <v>0.22</v>
      </c>
      <c r="I11">
        <f t="shared" si="3"/>
        <v>0.22</v>
      </c>
      <c r="J11">
        <f t="shared" si="4"/>
        <v>0.22</v>
      </c>
      <c r="K11">
        <f t="shared" si="0"/>
        <v>1.8700000000000001E-2</v>
      </c>
      <c r="L11">
        <f t="shared" si="1"/>
        <v>1.8700000000000001E-2</v>
      </c>
      <c r="M11">
        <f t="shared" si="1"/>
        <v>1.8700000000000001E-2</v>
      </c>
      <c r="N11">
        <v>0.11</v>
      </c>
      <c r="O11">
        <f t="shared" si="7"/>
        <v>0.12100000000000001</v>
      </c>
      <c r="P11">
        <f t="shared" si="5"/>
        <v>0.18</v>
      </c>
      <c r="Q11">
        <v>0.18</v>
      </c>
      <c r="R11">
        <v>0.56000000000000005</v>
      </c>
      <c r="S11">
        <f t="shared" si="6"/>
        <v>1.8700000000000001E-2</v>
      </c>
      <c r="T11">
        <v>0.67600000000000005</v>
      </c>
      <c r="U11">
        <v>0.67600000000000005</v>
      </c>
    </row>
    <row r="12" spans="1:21">
      <c r="A12">
        <v>2028</v>
      </c>
      <c r="B12">
        <v>1</v>
      </c>
      <c r="C12">
        <v>0.6</v>
      </c>
      <c r="D12">
        <v>1</v>
      </c>
      <c r="E12">
        <v>0.38</v>
      </c>
      <c r="F12">
        <f t="shared" si="2"/>
        <v>0.38</v>
      </c>
      <c r="G12">
        <v>0.38</v>
      </c>
      <c r="H12">
        <v>0.25</v>
      </c>
      <c r="I12">
        <f t="shared" si="3"/>
        <v>0.25</v>
      </c>
      <c r="J12">
        <f t="shared" si="4"/>
        <v>0.25</v>
      </c>
      <c r="K12">
        <f t="shared" si="0"/>
        <v>2.3800000000000005E-2</v>
      </c>
      <c r="L12">
        <f t="shared" si="1"/>
        <v>2.3800000000000005E-2</v>
      </c>
      <c r="M12">
        <f t="shared" si="1"/>
        <v>2.3800000000000005E-2</v>
      </c>
      <c r="N12">
        <v>0.14000000000000001</v>
      </c>
      <c r="O12">
        <f t="shared" si="7"/>
        <v>0.15400000000000003</v>
      </c>
      <c r="P12">
        <f t="shared" si="5"/>
        <v>0.2</v>
      </c>
      <c r="Q12">
        <v>0.2</v>
      </c>
      <c r="R12">
        <v>0.6</v>
      </c>
      <c r="S12">
        <f t="shared" si="6"/>
        <v>2.3800000000000005E-2</v>
      </c>
      <c r="T12">
        <v>0.7</v>
      </c>
      <c r="U12">
        <v>0.7</v>
      </c>
    </row>
    <row r="13" spans="1:21">
      <c r="A13">
        <v>2029</v>
      </c>
      <c r="B13">
        <v>1</v>
      </c>
      <c r="C13">
        <v>0.63</v>
      </c>
      <c r="D13">
        <v>1</v>
      </c>
      <c r="E13">
        <v>0.41</v>
      </c>
      <c r="F13">
        <f t="shared" si="2"/>
        <v>0.41</v>
      </c>
      <c r="G13">
        <v>0.41</v>
      </c>
      <c r="H13">
        <v>0.28000000000000003</v>
      </c>
      <c r="I13">
        <f t="shared" si="3"/>
        <v>0.28000000000000003</v>
      </c>
      <c r="J13">
        <f t="shared" si="4"/>
        <v>0.28000000000000003</v>
      </c>
      <c r="K13">
        <f t="shared" si="0"/>
        <v>2.8900000000000006E-2</v>
      </c>
      <c r="L13">
        <f t="shared" si="1"/>
        <v>2.8900000000000006E-2</v>
      </c>
      <c r="M13">
        <f t="shared" si="1"/>
        <v>2.8900000000000006E-2</v>
      </c>
      <c r="N13">
        <v>0.17</v>
      </c>
      <c r="O13">
        <f t="shared" si="7"/>
        <v>0.18700000000000003</v>
      </c>
      <c r="P13">
        <f t="shared" si="5"/>
        <v>0.22</v>
      </c>
      <c r="Q13">
        <v>0.22</v>
      </c>
      <c r="R13">
        <v>0.64</v>
      </c>
      <c r="S13">
        <f t="shared" si="6"/>
        <v>2.8900000000000006E-2</v>
      </c>
      <c r="T13">
        <v>0.72399999999999998</v>
      </c>
      <c r="U13">
        <v>0.72399999999999998</v>
      </c>
    </row>
    <row r="14" spans="1:21">
      <c r="A14">
        <v>2030</v>
      </c>
      <c r="B14">
        <v>1</v>
      </c>
      <c r="C14">
        <v>0.66</v>
      </c>
      <c r="D14">
        <v>1</v>
      </c>
      <c r="E14">
        <v>0.44</v>
      </c>
      <c r="F14">
        <f t="shared" si="2"/>
        <v>0.44</v>
      </c>
      <c r="G14">
        <v>0.44</v>
      </c>
      <c r="H14">
        <v>0.31</v>
      </c>
      <c r="I14">
        <f t="shared" si="3"/>
        <v>0.31</v>
      </c>
      <c r="J14">
        <f t="shared" si="4"/>
        <v>0.31</v>
      </c>
      <c r="K14">
        <f>N14*0.17</f>
        <v>3.4000000000000002E-2</v>
      </c>
      <c r="L14">
        <f t="shared" si="1"/>
        <v>3.4000000000000002E-2</v>
      </c>
      <c r="M14">
        <f t="shared" si="1"/>
        <v>3.4000000000000002E-2</v>
      </c>
      <c r="N14">
        <v>0.2</v>
      </c>
      <c r="O14">
        <f t="shared" si="7"/>
        <v>0.22000000000000003</v>
      </c>
      <c r="P14">
        <f t="shared" si="5"/>
        <v>0.24</v>
      </c>
      <c r="Q14">
        <v>0.24</v>
      </c>
      <c r="R14">
        <v>0.68</v>
      </c>
      <c r="S14">
        <f t="shared" si="6"/>
        <v>3.4000000000000002E-2</v>
      </c>
      <c r="T14">
        <v>0.748</v>
      </c>
      <c r="U14">
        <v>0.748</v>
      </c>
    </row>
    <row r="15" spans="1:21">
      <c r="A15">
        <v>2031</v>
      </c>
      <c r="B15">
        <v>1</v>
      </c>
      <c r="C15">
        <v>0.69</v>
      </c>
      <c r="D15">
        <v>1</v>
      </c>
      <c r="E15">
        <v>0.47</v>
      </c>
      <c r="F15">
        <f t="shared" si="2"/>
        <v>0.47</v>
      </c>
      <c r="G15">
        <v>0.47</v>
      </c>
      <c r="H15">
        <v>0.34</v>
      </c>
      <c r="I15">
        <f t="shared" si="3"/>
        <v>0.34</v>
      </c>
      <c r="J15">
        <f t="shared" si="4"/>
        <v>0.34</v>
      </c>
      <c r="K15">
        <f t="shared" si="0"/>
        <v>3.9100000000000003E-2</v>
      </c>
      <c r="L15">
        <f t="shared" si="1"/>
        <v>3.9100000000000003E-2</v>
      </c>
      <c r="M15">
        <f t="shared" si="1"/>
        <v>3.9100000000000003E-2</v>
      </c>
      <c r="N15">
        <v>0.23</v>
      </c>
      <c r="O15">
        <f t="shared" si="7"/>
        <v>0.25300000000000006</v>
      </c>
      <c r="P15">
        <f t="shared" si="5"/>
        <v>0.26</v>
      </c>
      <c r="Q15">
        <v>0.26</v>
      </c>
      <c r="R15">
        <v>0.72</v>
      </c>
      <c r="S15">
        <f t="shared" si="6"/>
        <v>3.9100000000000003E-2</v>
      </c>
      <c r="T15">
        <v>0.77200000000000002</v>
      </c>
      <c r="U15">
        <v>0.77200000000000002</v>
      </c>
    </row>
    <row r="16" spans="1:21">
      <c r="A16">
        <v>2032</v>
      </c>
      <c r="B16">
        <v>1</v>
      </c>
      <c r="C16">
        <v>0.72</v>
      </c>
      <c r="D16">
        <v>1</v>
      </c>
      <c r="E16">
        <v>0.5</v>
      </c>
      <c r="F16">
        <f t="shared" si="2"/>
        <v>0.5</v>
      </c>
      <c r="G16">
        <v>0.5</v>
      </c>
      <c r="H16">
        <v>0.37</v>
      </c>
      <c r="I16">
        <f t="shared" si="3"/>
        <v>0.37</v>
      </c>
      <c r="J16">
        <f t="shared" si="4"/>
        <v>0.37</v>
      </c>
      <c r="K16">
        <f t="shared" si="0"/>
        <v>4.4200000000000003E-2</v>
      </c>
      <c r="L16">
        <f t="shared" si="1"/>
        <v>4.4200000000000003E-2</v>
      </c>
      <c r="M16">
        <f t="shared" si="1"/>
        <v>4.4200000000000003E-2</v>
      </c>
      <c r="N16">
        <v>0.26</v>
      </c>
      <c r="O16">
        <f t="shared" si="7"/>
        <v>0.28600000000000003</v>
      </c>
      <c r="P16">
        <f>Q16</f>
        <v>0.36</v>
      </c>
      <c r="Q16">
        <v>0.36</v>
      </c>
      <c r="R16">
        <v>0.76</v>
      </c>
      <c r="S16">
        <f t="shared" si="6"/>
        <v>4.4200000000000003E-2</v>
      </c>
      <c r="T16">
        <v>0.79600000000000004</v>
      </c>
      <c r="U16">
        <v>0.79600000000000004</v>
      </c>
    </row>
    <row r="17" spans="1:21">
      <c r="A17">
        <v>2033</v>
      </c>
      <c r="B17">
        <v>1</v>
      </c>
      <c r="C17">
        <v>0.75</v>
      </c>
      <c r="D17">
        <v>1</v>
      </c>
      <c r="E17">
        <v>0.53</v>
      </c>
      <c r="F17">
        <f t="shared" si="2"/>
        <v>0.53</v>
      </c>
      <c r="G17">
        <v>0.53</v>
      </c>
      <c r="H17">
        <v>0.4</v>
      </c>
      <c r="I17">
        <f t="shared" si="3"/>
        <v>0.4</v>
      </c>
      <c r="J17">
        <f t="shared" si="4"/>
        <v>0.4</v>
      </c>
      <c r="K17">
        <f t="shared" si="0"/>
        <v>4.9300000000000004E-2</v>
      </c>
      <c r="L17">
        <f t="shared" si="1"/>
        <v>4.9300000000000004E-2</v>
      </c>
      <c r="M17">
        <f t="shared" si="1"/>
        <v>4.9300000000000004E-2</v>
      </c>
      <c r="N17">
        <v>0.28999999999999998</v>
      </c>
      <c r="O17">
        <f t="shared" si="7"/>
        <v>0.31900000000000001</v>
      </c>
      <c r="P17">
        <f t="shared" si="5"/>
        <v>0.42</v>
      </c>
      <c r="Q17">
        <v>0.42</v>
      </c>
      <c r="R17">
        <v>0.8</v>
      </c>
      <c r="S17">
        <f t="shared" si="6"/>
        <v>4.9300000000000004E-2</v>
      </c>
      <c r="T17">
        <v>0.82</v>
      </c>
      <c r="U17">
        <v>0.82</v>
      </c>
    </row>
    <row r="18" spans="1:21">
      <c r="A18">
        <v>2034</v>
      </c>
      <c r="B18">
        <v>1</v>
      </c>
      <c r="C18">
        <v>0.78</v>
      </c>
      <c r="D18">
        <v>1</v>
      </c>
      <c r="E18">
        <v>0.56000000000000005</v>
      </c>
      <c r="F18">
        <f t="shared" si="2"/>
        <v>0.56000000000000005</v>
      </c>
      <c r="G18">
        <v>0.56000000000000005</v>
      </c>
      <c r="H18">
        <v>0.43</v>
      </c>
      <c r="I18">
        <f t="shared" si="3"/>
        <v>0.43</v>
      </c>
      <c r="J18">
        <f t="shared" si="4"/>
        <v>0.43</v>
      </c>
      <c r="K18">
        <f t="shared" si="0"/>
        <v>5.4400000000000004E-2</v>
      </c>
      <c r="L18">
        <f t="shared" si="1"/>
        <v>5.4400000000000004E-2</v>
      </c>
      <c r="M18">
        <f t="shared" si="1"/>
        <v>5.4400000000000004E-2</v>
      </c>
      <c r="N18">
        <v>0.32</v>
      </c>
      <c r="O18">
        <f t="shared" si="7"/>
        <v>0.35200000000000004</v>
      </c>
      <c r="P18">
        <f t="shared" si="5"/>
        <v>0.48</v>
      </c>
      <c r="Q18">
        <v>0.48</v>
      </c>
      <c r="R18">
        <v>0.84</v>
      </c>
      <c r="S18">
        <f t="shared" si="6"/>
        <v>5.4400000000000004E-2</v>
      </c>
      <c r="T18">
        <v>0.84399999999999997</v>
      </c>
      <c r="U18">
        <v>0.84399999999999997</v>
      </c>
    </row>
    <row r="19" spans="1:21">
      <c r="A19">
        <v>2035</v>
      </c>
      <c r="B19">
        <v>1</v>
      </c>
      <c r="C19">
        <v>0.81</v>
      </c>
      <c r="D19">
        <v>1</v>
      </c>
      <c r="E19">
        <v>0.59</v>
      </c>
      <c r="F19">
        <f t="shared" si="2"/>
        <v>0.59</v>
      </c>
      <c r="G19">
        <v>0.59</v>
      </c>
      <c r="H19">
        <v>0.46</v>
      </c>
      <c r="I19">
        <f t="shared" si="3"/>
        <v>0.46</v>
      </c>
      <c r="J19">
        <f t="shared" si="4"/>
        <v>0.46</v>
      </c>
      <c r="K19">
        <f t="shared" si="0"/>
        <v>5.9499999999999997E-2</v>
      </c>
      <c r="L19">
        <f t="shared" si="1"/>
        <v>5.9499999999999997E-2</v>
      </c>
      <c r="M19">
        <f t="shared" si="1"/>
        <v>5.9499999999999997E-2</v>
      </c>
      <c r="N19">
        <v>0.35</v>
      </c>
      <c r="O19">
        <f t="shared" si="7"/>
        <v>0.38500000000000001</v>
      </c>
      <c r="P19">
        <f t="shared" si="5"/>
        <v>0.54</v>
      </c>
      <c r="Q19">
        <v>0.54</v>
      </c>
      <c r="R19">
        <v>0.88</v>
      </c>
      <c r="S19">
        <f t="shared" si="6"/>
        <v>5.9499999999999997E-2</v>
      </c>
      <c r="T19">
        <v>0.86799999999999999</v>
      </c>
      <c r="U19">
        <v>0.86799999999999999</v>
      </c>
    </row>
    <row r="20" spans="1:21">
      <c r="A20">
        <v>2036</v>
      </c>
      <c r="B20">
        <v>1</v>
      </c>
      <c r="C20">
        <v>0.84</v>
      </c>
      <c r="D20">
        <v>1</v>
      </c>
      <c r="E20">
        <v>0.62</v>
      </c>
      <c r="F20">
        <f t="shared" si="2"/>
        <v>0.62</v>
      </c>
      <c r="G20">
        <v>0.62</v>
      </c>
      <c r="H20">
        <v>0.49</v>
      </c>
      <c r="I20">
        <f t="shared" si="3"/>
        <v>0.49</v>
      </c>
      <c r="J20">
        <f t="shared" si="4"/>
        <v>0.49</v>
      </c>
      <c r="K20">
        <f t="shared" si="0"/>
        <v>6.4600000000000005E-2</v>
      </c>
      <c r="L20">
        <f t="shared" si="1"/>
        <v>6.4600000000000005E-2</v>
      </c>
      <c r="M20">
        <f t="shared" si="1"/>
        <v>6.4600000000000005E-2</v>
      </c>
      <c r="N20">
        <v>0.38</v>
      </c>
      <c r="O20">
        <f t="shared" si="7"/>
        <v>0.41800000000000004</v>
      </c>
      <c r="P20">
        <f t="shared" si="5"/>
        <v>0.6</v>
      </c>
      <c r="Q20">
        <v>0.6</v>
      </c>
      <c r="R20">
        <v>0.92</v>
      </c>
      <c r="S20">
        <f t="shared" si="6"/>
        <v>6.4600000000000005E-2</v>
      </c>
      <c r="T20">
        <v>0.89200000000000002</v>
      </c>
      <c r="U20">
        <v>0.89200000000000002</v>
      </c>
    </row>
    <row r="21" spans="1:21">
      <c r="A21">
        <v>2037</v>
      </c>
      <c r="B21">
        <v>1</v>
      </c>
      <c r="C21">
        <v>0.87</v>
      </c>
      <c r="D21">
        <v>1</v>
      </c>
      <c r="E21">
        <v>0.65</v>
      </c>
      <c r="F21">
        <f t="shared" si="2"/>
        <v>0.65</v>
      </c>
      <c r="G21">
        <v>0.65</v>
      </c>
      <c r="H21">
        <v>0.52</v>
      </c>
      <c r="I21">
        <f t="shared" si="3"/>
        <v>0.52</v>
      </c>
      <c r="J21">
        <f t="shared" si="4"/>
        <v>0.52</v>
      </c>
      <c r="K21">
        <f t="shared" si="0"/>
        <v>6.9699999999999998E-2</v>
      </c>
      <c r="L21">
        <f t="shared" si="1"/>
        <v>6.9699999999999998E-2</v>
      </c>
      <c r="M21">
        <f t="shared" si="1"/>
        <v>6.9699999999999998E-2</v>
      </c>
      <c r="N21">
        <v>0.41</v>
      </c>
      <c r="O21">
        <f t="shared" si="7"/>
        <v>0.45100000000000001</v>
      </c>
      <c r="P21">
        <f t="shared" si="5"/>
        <v>0.66</v>
      </c>
      <c r="Q21">
        <v>0.66</v>
      </c>
      <c r="R21">
        <v>0.96</v>
      </c>
      <c r="S21">
        <f t="shared" si="6"/>
        <v>6.9699999999999998E-2</v>
      </c>
      <c r="T21">
        <v>0.91600000000000004</v>
      </c>
      <c r="U21">
        <v>0.91600000000000004</v>
      </c>
    </row>
    <row r="22" spans="1:21">
      <c r="A22">
        <v>2038</v>
      </c>
      <c r="B22">
        <v>1</v>
      </c>
      <c r="C22">
        <v>0.9</v>
      </c>
      <c r="D22">
        <v>1</v>
      </c>
      <c r="E22">
        <v>0.68</v>
      </c>
      <c r="F22">
        <f t="shared" si="2"/>
        <v>0.68</v>
      </c>
      <c r="G22">
        <v>0.68</v>
      </c>
      <c r="H22">
        <v>0.55000000000000004</v>
      </c>
      <c r="I22">
        <f t="shared" si="3"/>
        <v>0.55000000000000004</v>
      </c>
      <c r="J22">
        <f t="shared" si="4"/>
        <v>0.55000000000000004</v>
      </c>
      <c r="K22">
        <f t="shared" si="0"/>
        <v>7.4800000000000005E-2</v>
      </c>
      <c r="L22">
        <f t="shared" si="1"/>
        <v>7.4800000000000005E-2</v>
      </c>
      <c r="M22">
        <f t="shared" si="1"/>
        <v>7.4800000000000005E-2</v>
      </c>
      <c r="N22">
        <v>0.44</v>
      </c>
      <c r="O22">
        <f t="shared" si="7"/>
        <v>0.48400000000000004</v>
      </c>
      <c r="P22">
        <f t="shared" si="5"/>
        <v>0.72</v>
      </c>
      <c r="Q22">
        <v>0.72</v>
      </c>
      <c r="R22">
        <v>1</v>
      </c>
      <c r="S22">
        <f t="shared" si="6"/>
        <v>7.4800000000000005E-2</v>
      </c>
      <c r="T22">
        <v>0.94</v>
      </c>
      <c r="U22">
        <v>0.94</v>
      </c>
    </row>
    <row r="23" spans="1:21">
      <c r="A23">
        <v>2039</v>
      </c>
      <c r="B23">
        <v>1</v>
      </c>
      <c r="C23">
        <v>0.93</v>
      </c>
      <c r="D23">
        <v>1</v>
      </c>
      <c r="E23">
        <v>0.71</v>
      </c>
      <c r="F23">
        <f t="shared" si="2"/>
        <v>0.71</v>
      </c>
      <c r="G23">
        <v>0.71</v>
      </c>
      <c r="H23">
        <v>0.57999999999999996</v>
      </c>
      <c r="I23">
        <f t="shared" si="3"/>
        <v>0.57999999999999996</v>
      </c>
      <c r="J23">
        <f t="shared" si="4"/>
        <v>0.57999999999999996</v>
      </c>
      <c r="K23">
        <f t="shared" si="0"/>
        <v>7.9899999999999999E-2</v>
      </c>
      <c r="L23">
        <f t="shared" si="1"/>
        <v>7.9899999999999999E-2</v>
      </c>
      <c r="M23">
        <f t="shared" si="1"/>
        <v>7.9899999999999999E-2</v>
      </c>
      <c r="N23">
        <v>0.47</v>
      </c>
      <c r="O23">
        <f t="shared" si="7"/>
        <v>0.51700000000000002</v>
      </c>
      <c r="P23">
        <f t="shared" si="5"/>
        <v>0.78</v>
      </c>
      <c r="Q23">
        <v>0.78</v>
      </c>
      <c r="R23">
        <v>1</v>
      </c>
      <c r="S23">
        <f t="shared" si="6"/>
        <v>7.9899999999999999E-2</v>
      </c>
      <c r="T23">
        <v>0.96399999999999997</v>
      </c>
      <c r="U23">
        <v>0.96399999999999997</v>
      </c>
    </row>
    <row r="24" spans="1:21">
      <c r="A24">
        <v>2040</v>
      </c>
      <c r="B24">
        <v>1</v>
      </c>
      <c r="C24">
        <v>0.96</v>
      </c>
      <c r="D24">
        <v>1</v>
      </c>
      <c r="E24">
        <v>0.74</v>
      </c>
      <c r="F24">
        <f t="shared" si="2"/>
        <v>0.74</v>
      </c>
      <c r="G24">
        <v>0.74</v>
      </c>
      <c r="H24">
        <v>0.61</v>
      </c>
      <c r="I24">
        <f t="shared" si="3"/>
        <v>0.61</v>
      </c>
      <c r="J24">
        <f t="shared" si="4"/>
        <v>0.61</v>
      </c>
      <c r="K24">
        <f t="shared" si="0"/>
        <v>8.5000000000000006E-2</v>
      </c>
      <c r="L24">
        <f t="shared" si="1"/>
        <v>8.5000000000000006E-2</v>
      </c>
      <c r="M24">
        <f t="shared" si="1"/>
        <v>8.5000000000000006E-2</v>
      </c>
      <c r="N24">
        <v>0.5</v>
      </c>
      <c r="O24">
        <f t="shared" si="7"/>
        <v>0.55000000000000004</v>
      </c>
      <c r="P24">
        <f t="shared" si="5"/>
        <v>0.84</v>
      </c>
      <c r="Q24">
        <v>0.84</v>
      </c>
      <c r="R24">
        <v>1</v>
      </c>
      <c r="S24">
        <f t="shared" si="6"/>
        <v>8.5000000000000006E-2</v>
      </c>
      <c r="T24">
        <v>0.98799999999999999</v>
      </c>
      <c r="U24">
        <v>0.98799999999999999</v>
      </c>
    </row>
    <row r="25" spans="1:21">
      <c r="A25">
        <v>2041</v>
      </c>
      <c r="B25">
        <v>1</v>
      </c>
      <c r="C25">
        <v>0.99</v>
      </c>
      <c r="D25">
        <v>1</v>
      </c>
      <c r="E25">
        <v>0.77</v>
      </c>
      <c r="F25">
        <f t="shared" si="2"/>
        <v>0.77</v>
      </c>
      <c r="G25">
        <v>0.77</v>
      </c>
      <c r="H25">
        <v>0.64</v>
      </c>
      <c r="I25">
        <f t="shared" si="3"/>
        <v>0.64</v>
      </c>
      <c r="J25">
        <f t="shared" si="4"/>
        <v>0.64</v>
      </c>
      <c r="K25">
        <f t="shared" si="0"/>
        <v>9.0100000000000013E-2</v>
      </c>
      <c r="L25">
        <f t="shared" si="1"/>
        <v>9.0100000000000013E-2</v>
      </c>
      <c r="M25">
        <f t="shared" si="1"/>
        <v>9.0100000000000013E-2</v>
      </c>
      <c r="N25">
        <v>0.53</v>
      </c>
      <c r="O25">
        <f t="shared" si="7"/>
        <v>0.58300000000000007</v>
      </c>
      <c r="P25">
        <f t="shared" si="5"/>
        <v>0.9</v>
      </c>
      <c r="Q25">
        <v>0.9</v>
      </c>
      <c r="R25">
        <v>1</v>
      </c>
      <c r="S25">
        <f t="shared" si="6"/>
        <v>9.0100000000000013E-2</v>
      </c>
      <c r="T25">
        <v>1</v>
      </c>
      <c r="U25">
        <v>1</v>
      </c>
    </row>
    <row r="26" spans="1:21">
      <c r="A26">
        <v>2042</v>
      </c>
      <c r="B26">
        <v>1</v>
      </c>
      <c r="C26">
        <v>0.999999999999999</v>
      </c>
      <c r="D26">
        <v>1</v>
      </c>
      <c r="E26">
        <v>0.8</v>
      </c>
      <c r="F26">
        <f t="shared" si="2"/>
        <v>0.8</v>
      </c>
      <c r="G26">
        <v>0.8</v>
      </c>
      <c r="H26">
        <v>0.67</v>
      </c>
      <c r="I26">
        <f t="shared" si="3"/>
        <v>0.67</v>
      </c>
      <c r="J26">
        <f t="shared" si="4"/>
        <v>0.67</v>
      </c>
      <c r="K26">
        <f t="shared" si="0"/>
        <v>9.5200000000000021E-2</v>
      </c>
      <c r="L26">
        <f t="shared" si="1"/>
        <v>9.5200000000000021E-2</v>
      </c>
      <c r="M26">
        <f t="shared" si="1"/>
        <v>9.5200000000000021E-2</v>
      </c>
      <c r="N26">
        <v>0.56000000000000005</v>
      </c>
      <c r="O26">
        <f t="shared" si="7"/>
        <v>0.6160000000000001</v>
      </c>
      <c r="P26">
        <f t="shared" si="5"/>
        <v>0.96</v>
      </c>
      <c r="Q26">
        <v>0.96</v>
      </c>
      <c r="R26">
        <v>1</v>
      </c>
      <c r="S26">
        <f t="shared" si="6"/>
        <v>9.5200000000000021E-2</v>
      </c>
      <c r="T26">
        <v>1</v>
      </c>
      <c r="U26">
        <v>1</v>
      </c>
    </row>
    <row r="27" spans="1:21">
      <c r="A27">
        <v>2043</v>
      </c>
      <c r="B27">
        <v>1</v>
      </c>
      <c r="C27">
        <v>0.999999999999999</v>
      </c>
      <c r="D27">
        <v>1</v>
      </c>
      <c r="E27">
        <v>0.83</v>
      </c>
      <c r="F27">
        <f t="shared" si="2"/>
        <v>0.83</v>
      </c>
      <c r="G27">
        <v>0.83</v>
      </c>
      <c r="H27">
        <v>0.7</v>
      </c>
      <c r="I27">
        <f t="shared" si="3"/>
        <v>0.7</v>
      </c>
      <c r="J27">
        <f t="shared" si="4"/>
        <v>0.7</v>
      </c>
      <c r="K27">
        <f t="shared" si="0"/>
        <v>0.1003</v>
      </c>
      <c r="L27">
        <f t="shared" si="1"/>
        <v>0.1003</v>
      </c>
      <c r="M27">
        <f t="shared" si="1"/>
        <v>0.1003</v>
      </c>
      <c r="N27">
        <v>0.59</v>
      </c>
      <c r="O27">
        <f t="shared" si="7"/>
        <v>0.64900000000000002</v>
      </c>
      <c r="P27">
        <f t="shared" si="5"/>
        <v>1</v>
      </c>
      <c r="Q27">
        <v>1</v>
      </c>
      <c r="R27">
        <v>1</v>
      </c>
      <c r="S27">
        <f t="shared" si="6"/>
        <v>0.1003</v>
      </c>
      <c r="T27">
        <v>1</v>
      </c>
      <c r="U27">
        <v>1</v>
      </c>
    </row>
    <row r="28" spans="1:21">
      <c r="A28">
        <v>2044</v>
      </c>
      <c r="B28">
        <v>1</v>
      </c>
      <c r="C28">
        <v>0.999999999999999</v>
      </c>
      <c r="D28">
        <v>1</v>
      </c>
      <c r="E28">
        <v>0.86</v>
      </c>
      <c r="F28">
        <f t="shared" si="2"/>
        <v>0.86</v>
      </c>
      <c r="G28">
        <v>0.86</v>
      </c>
      <c r="H28">
        <v>0.73</v>
      </c>
      <c r="I28">
        <f t="shared" si="3"/>
        <v>0.73</v>
      </c>
      <c r="J28">
        <f t="shared" si="4"/>
        <v>0.73</v>
      </c>
      <c r="K28">
        <f t="shared" si="0"/>
        <v>0.10540000000000001</v>
      </c>
      <c r="L28">
        <f t="shared" si="1"/>
        <v>0.10540000000000001</v>
      </c>
      <c r="M28">
        <f t="shared" si="1"/>
        <v>0.10540000000000001</v>
      </c>
      <c r="N28">
        <v>0.62</v>
      </c>
      <c r="O28">
        <f t="shared" si="7"/>
        <v>0.68200000000000005</v>
      </c>
      <c r="P28">
        <f t="shared" si="5"/>
        <v>1</v>
      </c>
      <c r="Q28">
        <v>1</v>
      </c>
      <c r="R28">
        <v>1</v>
      </c>
      <c r="S28">
        <f t="shared" si="6"/>
        <v>0.10540000000000001</v>
      </c>
      <c r="T28">
        <v>1</v>
      </c>
      <c r="U28">
        <v>1</v>
      </c>
    </row>
    <row r="29" spans="1:21">
      <c r="A29">
        <v>2045</v>
      </c>
      <c r="B29">
        <v>1</v>
      </c>
      <c r="C29">
        <v>0.999999999999999</v>
      </c>
      <c r="D29">
        <v>1</v>
      </c>
      <c r="E29">
        <v>0.89</v>
      </c>
      <c r="F29">
        <f t="shared" si="2"/>
        <v>0.89</v>
      </c>
      <c r="G29">
        <v>0.89</v>
      </c>
      <c r="H29">
        <v>0.76</v>
      </c>
      <c r="I29">
        <f t="shared" si="3"/>
        <v>0.76</v>
      </c>
      <c r="J29">
        <f t="shared" si="4"/>
        <v>0.76</v>
      </c>
      <c r="K29">
        <f t="shared" si="0"/>
        <v>0.11050000000000001</v>
      </c>
      <c r="L29">
        <f t="shared" si="1"/>
        <v>0.11050000000000001</v>
      </c>
      <c r="M29">
        <f t="shared" si="1"/>
        <v>0.11050000000000001</v>
      </c>
      <c r="N29">
        <v>0.65</v>
      </c>
      <c r="O29">
        <f t="shared" si="7"/>
        <v>0.71500000000000008</v>
      </c>
      <c r="P29">
        <f t="shared" si="5"/>
        <v>1</v>
      </c>
      <c r="Q29">
        <v>1</v>
      </c>
      <c r="R29">
        <v>1</v>
      </c>
      <c r="S29">
        <f t="shared" si="6"/>
        <v>0.11050000000000001</v>
      </c>
      <c r="T29">
        <v>1</v>
      </c>
      <c r="U29">
        <v>1</v>
      </c>
    </row>
    <row r="30" spans="1:21">
      <c r="A30">
        <v>2046</v>
      </c>
      <c r="B30">
        <v>1</v>
      </c>
      <c r="C30">
        <v>0.999999999999999</v>
      </c>
      <c r="D30">
        <v>1</v>
      </c>
      <c r="E30">
        <v>0.92</v>
      </c>
      <c r="F30">
        <f t="shared" si="2"/>
        <v>0.92</v>
      </c>
      <c r="G30">
        <v>0.92</v>
      </c>
      <c r="H30">
        <v>0.79</v>
      </c>
      <c r="I30">
        <f t="shared" si="3"/>
        <v>0.79</v>
      </c>
      <c r="J30">
        <f t="shared" si="4"/>
        <v>0.79</v>
      </c>
      <c r="K30">
        <f t="shared" si="0"/>
        <v>0.11560000000000002</v>
      </c>
      <c r="L30">
        <f t="shared" si="1"/>
        <v>0.11560000000000002</v>
      </c>
      <c r="M30">
        <f t="shared" si="1"/>
        <v>0.11560000000000002</v>
      </c>
      <c r="N30">
        <v>0.68</v>
      </c>
      <c r="O30">
        <f t="shared" si="7"/>
        <v>0.74800000000000011</v>
      </c>
      <c r="P30">
        <f t="shared" si="5"/>
        <v>1</v>
      </c>
      <c r="Q30">
        <v>1</v>
      </c>
      <c r="R30">
        <v>1</v>
      </c>
      <c r="S30">
        <f t="shared" si="6"/>
        <v>0.11560000000000002</v>
      </c>
      <c r="T30">
        <v>1</v>
      </c>
      <c r="U30">
        <v>1</v>
      </c>
    </row>
    <row r="31" spans="1:21">
      <c r="A31">
        <v>2047</v>
      </c>
      <c r="B31">
        <v>1</v>
      </c>
      <c r="C31">
        <v>0.999999999999999</v>
      </c>
      <c r="D31">
        <v>1</v>
      </c>
      <c r="E31">
        <v>0.95</v>
      </c>
      <c r="F31">
        <f t="shared" si="2"/>
        <v>0.95</v>
      </c>
      <c r="G31">
        <v>0.95</v>
      </c>
      <c r="H31">
        <v>0.82</v>
      </c>
      <c r="I31">
        <f t="shared" si="3"/>
        <v>0.82</v>
      </c>
      <c r="J31">
        <f t="shared" si="4"/>
        <v>0.82</v>
      </c>
      <c r="K31">
        <f t="shared" si="0"/>
        <v>0.1207</v>
      </c>
      <c r="L31">
        <f t="shared" si="1"/>
        <v>0.1207</v>
      </c>
      <c r="M31">
        <f t="shared" si="1"/>
        <v>0.1207</v>
      </c>
      <c r="N31">
        <v>0.71</v>
      </c>
      <c r="O31">
        <f t="shared" si="7"/>
        <v>0.78100000000000003</v>
      </c>
      <c r="P31">
        <f t="shared" si="5"/>
        <v>1</v>
      </c>
      <c r="Q31">
        <v>1</v>
      </c>
      <c r="R31">
        <v>1</v>
      </c>
      <c r="S31">
        <f t="shared" si="6"/>
        <v>0.1207</v>
      </c>
      <c r="T31">
        <v>1</v>
      </c>
      <c r="U31">
        <v>1</v>
      </c>
    </row>
    <row r="32" spans="1:21">
      <c r="A32">
        <v>2048</v>
      </c>
      <c r="B32">
        <v>1</v>
      </c>
      <c r="C32">
        <v>0.999999999999999</v>
      </c>
      <c r="D32">
        <v>1</v>
      </c>
      <c r="E32">
        <v>0.98</v>
      </c>
      <c r="F32">
        <f t="shared" si="2"/>
        <v>0.98</v>
      </c>
      <c r="G32">
        <v>0.98</v>
      </c>
      <c r="H32">
        <v>0.85</v>
      </c>
      <c r="I32">
        <f t="shared" si="3"/>
        <v>0.85</v>
      </c>
      <c r="J32">
        <f t="shared" si="4"/>
        <v>0.85</v>
      </c>
      <c r="K32">
        <f t="shared" si="0"/>
        <v>0.1258</v>
      </c>
      <c r="L32">
        <f t="shared" si="1"/>
        <v>0.1258</v>
      </c>
      <c r="M32">
        <f t="shared" si="1"/>
        <v>0.1258</v>
      </c>
      <c r="N32">
        <v>0.74</v>
      </c>
      <c r="O32">
        <f t="shared" si="7"/>
        <v>0.81400000000000006</v>
      </c>
      <c r="P32">
        <f t="shared" ref="P32:P44" si="8">Q32</f>
        <v>1</v>
      </c>
      <c r="Q32">
        <v>1</v>
      </c>
      <c r="R32">
        <v>1</v>
      </c>
      <c r="S32">
        <f t="shared" si="6"/>
        <v>0.1258</v>
      </c>
      <c r="T32">
        <v>1</v>
      </c>
      <c r="U32">
        <v>1</v>
      </c>
    </row>
    <row r="33" spans="1:21">
      <c r="A33">
        <v>2049</v>
      </c>
      <c r="B33">
        <v>1</v>
      </c>
      <c r="C33">
        <v>0.999999999999999</v>
      </c>
      <c r="D33">
        <v>1</v>
      </c>
      <c r="E33">
        <v>1</v>
      </c>
      <c r="F33">
        <f t="shared" si="2"/>
        <v>1</v>
      </c>
      <c r="G33">
        <v>1</v>
      </c>
      <c r="H33">
        <v>0.88</v>
      </c>
      <c r="I33">
        <f t="shared" si="3"/>
        <v>0.88</v>
      </c>
      <c r="J33">
        <f t="shared" si="4"/>
        <v>0.88</v>
      </c>
      <c r="K33">
        <f t="shared" si="0"/>
        <v>0.13090000000000002</v>
      </c>
      <c r="L33">
        <f t="shared" ref="L33:L44" si="9">K33</f>
        <v>0.13090000000000002</v>
      </c>
      <c r="M33">
        <f t="shared" ref="M33:M44" si="10">L33</f>
        <v>0.13090000000000002</v>
      </c>
      <c r="N33">
        <v>0.77</v>
      </c>
      <c r="O33">
        <f t="shared" si="7"/>
        <v>0.84700000000000009</v>
      </c>
      <c r="P33">
        <f t="shared" si="8"/>
        <v>1</v>
      </c>
      <c r="Q33">
        <v>1</v>
      </c>
      <c r="R33">
        <v>1</v>
      </c>
      <c r="S33">
        <f t="shared" si="6"/>
        <v>0.13090000000000002</v>
      </c>
      <c r="T33">
        <v>1</v>
      </c>
      <c r="U33">
        <v>1</v>
      </c>
    </row>
    <row r="34" spans="1:21">
      <c r="A34">
        <v>2050</v>
      </c>
      <c r="B34">
        <v>1</v>
      </c>
      <c r="C34">
        <v>0.999999999999999</v>
      </c>
      <c r="D34">
        <v>1</v>
      </c>
      <c r="E34">
        <v>1</v>
      </c>
      <c r="F34">
        <f t="shared" si="2"/>
        <v>1</v>
      </c>
      <c r="G34">
        <v>1</v>
      </c>
      <c r="H34">
        <v>0.91</v>
      </c>
      <c r="I34">
        <f t="shared" si="3"/>
        <v>0.91</v>
      </c>
      <c r="J34">
        <f t="shared" si="4"/>
        <v>0.91</v>
      </c>
      <c r="K34">
        <f t="shared" si="0"/>
        <v>0.13600000000000001</v>
      </c>
      <c r="L34">
        <f t="shared" si="9"/>
        <v>0.13600000000000001</v>
      </c>
      <c r="M34">
        <f t="shared" si="10"/>
        <v>0.13600000000000001</v>
      </c>
      <c r="N34">
        <v>0.8</v>
      </c>
      <c r="O34">
        <f t="shared" si="7"/>
        <v>0.88000000000000012</v>
      </c>
      <c r="P34">
        <f t="shared" si="8"/>
        <v>0.88000000000000012</v>
      </c>
      <c r="Q34">
        <f t="shared" ref="Q34:Q44" si="11">O34</f>
        <v>0.88000000000000012</v>
      </c>
      <c r="R34">
        <v>1</v>
      </c>
      <c r="S34">
        <f t="shared" si="6"/>
        <v>0.13600000000000001</v>
      </c>
      <c r="T34">
        <v>1</v>
      </c>
      <c r="U34">
        <v>1</v>
      </c>
    </row>
    <row r="35" spans="1:21">
      <c r="A35">
        <v>2051</v>
      </c>
      <c r="B35">
        <v>1</v>
      </c>
      <c r="C35">
        <v>0.999999999999999</v>
      </c>
      <c r="D35">
        <v>1</v>
      </c>
      <c r="E35">
        <v>1</v>
      </c>
      <c r="F35">
        <f t="shared" si="2"/>
        <v>1</v>
      </c>
      <c r="G35">
        <v>1</v>
      </c>
      <c r="H35">
        <v>0.94</v>
      </c>
      <c r="I35">
        <f t="shared" si="3"/>
        <v>0.94</v>
      </c>
      <c r="J35">
        <f t="shared" si="4"/>
        <v>0.94</v>
      </c>
      <c r="K35">
        <f t="shared" si="0"/>
        <v>0.1411</v>
      </c>
      <c r="L35">
        <f t="shared" si="9"/>
        <v>0.1411</v>
      </c>
      <c r="M35">
        <f t="shared" si="10"/>
        <v>0.1411</v>
      </c>
      <c r="N35">
        <v>0.83</v>
      </c>
      <c r="O35">
        <f t="shared" si="7"/>
        <v>0.91300000000000003</v>
      </c>
      <c r="P35">
        <f t="shared" si="8"/>
        <v>0.91300000000000003</v>
      </c>
      <c r="Q35">
        <f t="shared" si="11"/>
        <v>0.91300000000000003</v>
      </c>
      <c r="R35">
        <v>1</v>
      </c>
      <c r="S35">
        <f t="shared" si="6"/>
        <v>0.1411</v>
      </c>
      <c r="T35">
        <v>1</v>
      </c>
      <c r="U35">
        <v>1</v>
      </c>
    </row>
    <row r="36" spans="1:21">
      <c r="A36">
        <v>2052</v>
      </c>
      <c r="B36">
        <v>1</v>
      </c>
      <c r="C36">
        <v>0.999999999999999</v>
      </c>
      <c r="D36">
        <v>1</v>
      </c>
      <c r="E36">
        <v>1</v>
      </c>
      <c r="F36">
        <f t="shared" si="2"/>
        <v>1</v>
      </c>
      <c r="G36">
        <v>1</v>
      </c>
      <c r="H36">
        <v>0.97</v>
      </c>
      <c r="I36">
        <f t="shared" si="3"/>
        <v>0.97</v>
      </c>
      <c r="J36">
        <f t="shared" si="4"/>
        <v>0.97</v>
      </c>
      <c r="K36">
        <f t="shared" si="0"/>
        <v>0.1462</v>
      </c>
      <c r="L36">
        <f t="shared" si="9"/>
        <v>0.1462</v>
      </c>
      <c r="M36">
        <f t="shared" si="10"/>
        <v>0.1462</v>
      </c>
      <c r="N36">
        <v>0.86</v>
      </c>
      <c r="O36">
        <f t="shared" si="7"/>
        <v>0.94600000000000006</v>
      </c>
      <c r="P36">
        <f t="shared" si="8"/>
        <v>0.94600000000000006</v>
      </c>
      <c r="Q36">
        <f t="shared" si="11"/>
        <v>0.94600000000000006</v>
      </c>
      <c r="R36">
        <v>1</v>
      </c>
      <c r="S36">
        <f t="shared" si="6"/>
        <v>0.1462</v>
      </c>
      <c r="T36">
        <v>1</v>
      </c>
      <c r="U36">
        <v>1</v>
      </c>
    </row>
    <row r="37" spans="1:21">
      <c r="A37">
        <v>2053</v>
      </c>
      <c r="B37">
        <v>1</v>
      </c>
      <c r="C37">
        <v>0.999999999999999</v>
      </c>
      <c r="D37">
        <v>1</v>
      </c>
      <c r="E37">
        <v>1</v>
      </c>
      <c r="F37">
        <f t="shared" si="2"/>
        <v>1</v>
      </c>
      <c r="G37">
        <v>1</v>
      </c>
      <c r="H37">
        <f t="shared" ref="H37:H44" si="12">G37</f>
        <v>1</v>
      </c>
      <c r="I37">
        <f t="shared" si="3"/>
        <v>1</v>
      </c>
      <c r="J37">
        <f t="shared" si="4"/>
        <v>1</v>
      </c>
      <c r="K37">
        <f t="shared" si="0"/>
        <v>0.15130000000000002</v>
      </c>
      <c r="L37">
        <f t="shared" si="9"/>
        <v>0.15130000000000002</v>
      </c>
      <c r="M37">
        <f t="shared" si="10"/>
        <v>0.15130000000000002</v>
      </c>
      <c r="N37">
        <v>0.89</v>
      </c>
      <c r="O37">
        <f t="shared" si="7"/>
        <v>0.97900000000000009</v>
      </c>
      <c r="P37">
        <f t="shared" si="8"/>
        <v>0.97900000000000009</v>
      </c>
      <c r="Q37">
        <f t="shared" si="11"/>
        <v>0.97900000000000009</v>
      </c>
      <c r="R37">
        <v>1</v>
      </c>
      <c r="S37">
        <f t="shared" si="6"/>
        <v>0.15130000000000002</v>
      </c>
      <c r="T37">
        <v>1</v>
      </c>
      <c r="U37">
        <v>1</v>
      </c>
    </row>
    <row r="38" spans="1:21">
      <c r="A38">
        <v>2054</v>
      </c>
      <c r="B38">
        <v>1</v>
      </c>
      <c r="C38">
        <v>0.999999999999999</v>
      </c>
      <c r="D38">
        <v>1</v>
      </c>
      <c r="E38">
        <v>1</v>
      </c>
      <c r="F38">
        <f t="shared" si="2"/>
        <v>1</v>
      </c>
      <c r="G38">
        <v>1</v>
      </c>
      <c r="H38">
        <f t="shared" si="12"/>
        <v>1</v>
      </c>
      <c r="I38">
        <f t="shared" si="3"/>
        <v>1</v>
      </c>
      <c r="J38">
        <f t="shared" si="4"/>
        <v>1</v>
      </c>
      <c r="K38">
        <f t="shared" si="0"/>
        <v>0.15640000000000001</v>
      </c>
      <c r="L38">
        <f t="shared" si="9"/>
        <v>0.15640000000000001</v>
      </c>
      <c r="M38">
        <f t="shared" si="10"/>
        <v>0.15640000000000001</v>
      </c>
      <c r="N38">
        <v>0.92</v>
      </c>
      <c r="O38">
        <f t="shared" si="7"/>
        <v>1.0120000000000002</v>
      </c>
      <c r="P38">
        <f t="shared" si="8"/>
        <v>1.0120000000000002</v>
      </c>
      <c r="Q38">
        <f t="shared" si="11"/>
        <v>1.0120000000000002</v>
      </c>
      <c r="R38">
        <v>1</v>
      </c>
      <c r="S38">
        <f t="shared" si="6"/>
        <v>0.15640000000000001</v>
      </c>
      <c r="T38">
        <v>1</v>
      </c>
      <c r="U38">
        <v>1</v>
      </c>
    </row>
    <row r="39" spans="1:21">
      <c r="A39">
        <v>2055</v>
      </c>
      <c r="B39">
        <v>1</v>
      </c>
      <c r="C39">
        <v>0.999999999999999</v>
      </c>
      <c r="D39">
        <v>1</v>
      </c>
      <c r="E39">
        <v>1</v>
      </c>
      <c r="F39">
        <f t="shared" si="2"/>
        <v>1</v>
      </c>
      <c r="G39">
        <v>1</v>
      </c>
      <c r="H39">
        <f t="shared" si="12"/>
        <v>1</v>
      </c>
      <c r="I39">
        <f t="shared" si="3"/>
        <v>1</v>
      </c>
      <c r="J39">
        <f t="shared" si="4"/>
        <v>1</v>
      </c>
      <c r="K39">
        <f t="shared" si="0"/>
        <v>0.1615</v>
      </c>
      <c r="L39">
        <f t="shared" si="9"/>
        <v>0.1615</v>
      </c>
      <c r="M39">
        <f t="shared" si="10"/>
        <v>0.1615</v>
      </c>
      <c r="N39">
        <v>0.95</v>
      </c>
      <c r="O39">
        <f t="shared" si="7"/>
        <v>1.0449999999999999</v>
      </c>
      <c r="P39">
        <f t="shared" si="8"/>
        <v>1.0449999999999999</v>
      </c>
      <c r="Q39">
        <f t="shared" si="11"/>
        <v>1.0449999999999999</v>
      </c>
      <c r="R39">
        <v>1</v>
      </c>
      <c r="S39">
        <f t="shared" si="6"/>
        <v>0.1615</v>
      </c>
      <c r="T39">
        <v>1</v>
      </c>
      <c r="U39">
        <v>1</v>
      </c>
    </row>
    <row r="40" spans="1:21">
      <c r="A40">
        <v>2056</v>
      </c>
      <c r="B40">
        <v>1</v>
      </c>
      <c r="C40">
        <v>0.999999999999999</v>
      </c>
      <c r="D40">
        <v>1</v>
      </c>
      <c r="E40">
        <v>1</v>
      </c>
      <c r="F40">
        <f t="shared" si="2"/>
        <v>1</v>
      </c>
      <c r="G40">
        <v>1</v>
      </c>
      <c r="H40">
        <f t="shared" si="12"/>
        <v>1</v>
      </c>
      <c r="I40">
        <f t="shared" si="3"/>
        <v>1</v>
      </c>
      <c r="J40">
        <f t="shared" si="4"/>
        <v>1</v>
      </c>
      <c r="K40">
        <f t="shared" si="0"/>
        <v>0.1666</v>
      </c>
      <c r="L40">
        <f t="shared" si="9"/>
        <v>0.1666</v>
      </c>
      <c r="M40">
        <f t="shared" si="10"/>
        <v>0.1666</v>
      </c>
      <c r="N40">
        <v>0.98</v>
      </c>
      <c r="O40">
        <f t="shared" si="7"/>
        <v>1.0780000000000001</v>
      </c>
      <c r="P40">
        <f t="shared" si="8"/>
        <v>1.0780000000000001</v>
      </c>
      <c r="Q40">
        <f t="shared" si="11"/>
        <v>1.0780000000000001</v>
      </c>
      <c r="R40">
        <v>1</v>
      </c>
      <c r="S40">
        <f t="shared" si="6"/>
        <v>0.1666</v>
      </c>
      <c r="T40">
        <v>1</v>
      </c>
      <c r="U40">
        <v>1</v>
      </c>
    </row>
    <row r="41" spans="1:21">
      <c r="A41">
        <v>2057</v>
      </c>
      <c r="B41">
        <v>1</v>
      </c>
      <c r="C41">
        <v>0.999999999999999</v>
      </c>
      <c r="D41">
        <v>1</v>
      </c>
      <c r="E41">
        <v>1</v>
      </c>
      <c r="F41">
        <f t="shared" si="2"/>
        <v>1</v>
      </c>
      <c r="G41">
        <v>1</v>
      </c>
      <c r="H41">
        <f t="shared" si="12"/>
        <v>1</v>
      </c>
      <c r="I41">
        <f t="shared" si="3"/>
        <v>1</v>
      </c>
      <c r="J41">
        <f t="shared" si="4"/>
        <v>1</v>
      </c>
      <c r="K41">
        <f t="shared" si="0"/>
        <v>0.17</v>
      </c>
      <c r="L41">
        <f t="shared" si="9"/>
        <v>0.17</v>
      </c>
      <c r="M41">
        <f t="shared" si="10"/>
        <v>0.17</v>
      </c>
      <c r="N41">
        <v>1</v>
      </c>
      <c r="O41">
        <f t="shared" si="7"/>
        <v>1.1000000000000001</v>
      </c>
      <c r="P41">
        <f t="shared" si="8"/>
        <v>1.1000000000000001</v>
      </c>
      <c r="Q41">
        <f t="shared" si="11"/>
        <v>1.1000000000000001</v>
      </c>
      <c r="R41">
        <v>1</v>
      </c>
      <c r="S41">
        <f t="shared" si="6"/>
        <v>0.17</v>
      </c>
      <c r="T41">
        <v>1</v>
      </c>
      <c r="U41">
        <v>1</v>
      </c>
    </row>
    <row r="42" spans="1:21">
      <c r="A42">
        <v>2058</v>
      </c>
      <c r="B42">
        <v>1</v>
      </c>
      <c r="C42">
        <v>0.999999999999999</v>
      </c>
      <c r="D42">
        <v>1</v>
      </c>
      <c r="E42">
        <v>1</v>
      </c>
      <c r="F42">
        <f t="shared" si="2"/>
        <v>1</v>
      </c>
      <c r="G42">
        <v>1</v>
      </c>
      <c r="H42">
        <f t="shared" si="12"/>
        <v>1</v>
      </c>
      <c r="I42">
        <f t="shared" si="3"/>
        <v>1</v>
      </c>
      <c r="J42">
        <f t="shared" si="4"/>
        <v>1</v>
      </c>
      <c r="K42">
        <f t="shared" si="0"/>
        <v>0.17</v>
      </c>
      <c r="L42">
        <f t="shared" si="9"/>
        <v>0.17</v>
      </c>
      <c r="M42">
        <f t="shared" si="10"/>
        <v>0.17</v>
      </c>
      <c r="N42">
        <v>1</v>
      </c>
      <c r="O42">
        <f t="shared" si="7"/>
        <v>1.1000000000000001</v>
      </c>
      <c r="P42">
        <f t="shared" si="8"/>
        <v>1.1000000000000001</v>
      </c>
      <c r="Q42">
        <f t="shared" si="11"/>
        <v>1.1000000000000001</v>
      </c>
      <c r="R42">
        <v>1</v>
      </c>
      <c r="S42">
        <f t="shared" si="6"/>
        <v>0.17</v>
      </c>
      <c r="T42">
        <v>1</v>
      </c>
      <c r="U42">
        <v>1</v>
      </c>
    </row>
    <row r="43" spans="1:21">
      <c r="A43">
        <v>2059</v>
      </c>
      <c r="B43">
        <v>1</v>
      </c>
      <c r="C43">
        <v>0.999999999999999</v>
      </c>
      <c r="D43">
        <v>1</v>
      </c>
      <c r="E43">
        <v>1</v>
      </c>
      <c r="F43">
        <f t="shared" si="2"/>
        <v>1</v>
      </c>
      <c r="G43">
        <v>1</v>
      </c>
      <c r="H43">
        <f t="shared" si="12"/>
        <v>1</v>
      </c>
      <c r="I43">
        <f t="shared" si="3"/>
        <v>1</v>
      </c>
      <c r="J43">
        <f t="shared" si="4"/>
        <v>1</v>
      </c>
      <c r="K43">
        <f t="shared" si="0"/>
        <v>0.17</v>
      </c>
      <c r="L43">
        <f t="shared" si="9"/>
        <v>0.17</v>
      </c>
      <c r="M43">
        <f t="shared" si="10"/>
        <v>0.17</v>
      </c>
      <c r="N43">
        <v>1</v>
      </c>
      <c r="O43">
        <f t="shared" si="7"/>
        <v>1.1000000000000001</v>
      </c>
      <c r="P43">
        <f t="shared" si="8"/>
        <v>1.1000000000000001</v>
      </c>
      <c r="Q43">
        <f t="shared" si="11"/>
        <v>1.1000000000000001</v>
      </c>
      <c r="R43">
        <v>1</v>
      </c>
      <c r="S43">
        <f t="shared" si="6"/>
        <v>0.17</v>
      </c>
      <c r="T43">
        <v>1</v>
      </c>
      <c r="U43">
        <v>1</v>
      </c>
    </row>
    <row r="44" spans="1:21">
      <c r="A44">
        <v>2060</v>
      </c>
      <c r="B44">
        <v>1</v>
      </c>
      <c r="C44">
        <v>0.999999999999999</v>
      </c>
      <c r="D44">
        <v>1</v>
      </c>
      <c r="E44">
        <v>1</v>
      </c>
      <c r="F44">
        <f t="shared" si="2"/>
        <v>1</v>
      </c>
      <c r="G44">
        <v>1</v>
      </c>
      <c r="H44">
        <f t="shared" si="12"/>
        <v>1</v>
      </c>
      <c r="I44">
        <f t="shared" si="3"/>
        <v>1</v>
      </c>
      <c r="J44">
        <f t="shared" si="4"/>
        <v>1</v>
      </c>
      <c r="K44">
        <f t="shared" si="0"/>
        <v>0.17</v>
      </c>
      <c r="L44">
        <f t="shared" si="9"/>
        <v>0.17</v>
      </c>
      <c r="M44">
        <f t="shared" si="10"/>
        <v>0.17</v>
      </c>
      <c r="N44">
        <v>1</v>
      </c>
      <c r="O44">
        <f t="shared" si="7"/>
        <v>1.1000000000000001</v>
      </c>
      <c r="P44">
        <f t="shared" si="8"/>
        <v>1.1000000000000001</v>
      </c>
      <c r="Q44">
        <f t="shared" si="11"/>
        <v>1.1000000000000001</v>
      </c>
      <c r="R44">
        <v>1</v>
      </c>
      <c r="S44">
        <f t="shared" si="6"/>
        <v>0.17</v>
      </c>
      <c r="T44">
        <v>1</v>
      </c>
      <c r="U44">
        <v>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C4FE-1B31-4025-BF99-E4CD47B5A4BC}">
  <sheetPr codeName="Sheet7"/>
  <dimension ref="A1:U4"/>
  <sheetViews>
    <sheetView workbookViewId="0">
      <selection activeCell="H23" sqref="H23"/>
    </sheetView>
  </sheetViews>
  <sheetFormatPr defaultRowHeight="15.6"/>
  <cols>
    <col min="2" max="2" width="12" bestFit="1" customWidth="1"/>
    <col min="3" max="3" width="9.81640625" bestFit="1" customWidth="1"/>
    <col min="4" max="4" width="10.90625" hidden="1" customWidth="1"/>
    <col min="5" max="5" width="9.81640625" bestFit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1">
      <c r="A1">
        <v>0</v>
      </c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16</v>
      </c>
      <c r="S1" t="s">
        <v>15</v>
      </c>
      <c r="T1" t="s">
        <v>12</v>
      </c>
      <c r="U1" t="s">
        <v>13</v>
      </c>
    </row>
    <row r="2" spans="1:21">
      <c r="A2" s="1" t="s">
        <v>1</v>
      </c>
      <c r="B2" s="2">
        <v>700000</v>
      </c>
      <c r="C2" s="2">
        <v>700000</v>
      </c>
      <c r="D2" s="2">
        <v>700000</v>
      </c>
      <c r="E2" s="2">
        <v>700000</v>
      </c>
      <c r="F2" s="2">
        <v>700000</v>
      </c>
      <c r="G2" s="2">
        <v>700000</v>
      </c>
      <c r="H2" s="2">
        <v>700000</v>
      </c>
      <c r="I2" s="2">
        <v>700000</v>
      </c>
      <c r="J2" s="2">
        <v>700000</v>
      </c>
      <c r="K2" s="2">
        <v>700000</v>
      </c>
      <c r="L2" s="2">
        <v>700000</v>
      </c>
      <c r="M2" s="2">
        <v>700000</v>
      </c>
      <c r="N2" s="2">
        <v>700000</v>
      </c>
      <c r="O2" s="2">
        <v>700000</v>
      </c>
      <c r="P2" s="2">
        <v>700000</v>
      </c>
      <c r="Q2" s="2">
        <v>700000</v>
      </c>
      <c r="R2" s="2">
        <v>700000</v>
      </c>
      <c r="S2" s="2">
        <v>700000</v>
      </c>
      <c r="T2" s="2">
        <v>1200000</v>
      </c>
      <c r="U2" s="2">
        <v>1200000</v>
      </c>
    </row>
    <row r="3" spans="1:21">
      <c r="A3" s="1" t="s">
        <v>2</v>
      </c>
      <c r="B3" s="2">
        <v>700000</v>
      </c>
      <c r="C3" s="2">
        <v>700000</v>
      </c>
      <c r="D3" s="2">
        <v>700000</v>
      </c>
      <c r="E3" s="2">
        <v>700000</v>
      </c>
      <c r="F3" s="2">
        <v>700000</v>
      </c>
      <c r="G3" s="2">
        <v>700000</v>
      </c>
      <c r="H3" s="2">
        <v>700000</v>
      </c>
      <c r="I3" s="2">
        <v>700000</v>
      </c>
      <c r="J3" s="2">
        <v>700000</v>
      </c>
      <c r="K3" s="2">
        <v>700000</v>
      </c>
      <c r="L3" s="2">
        <v>700000</v>
      </c>
      <c r="M3" s="2">
        <v>700000</v>
      </c>
      <c r="N3" s="2">
        <v>700000</v>
      </c>
      <c r="O3" s="2">
        <v>700000</v>
      </c>
      <c r="P3" s="2">
        <v>700000</v>
      </c>
      <c r="Q3" s="2">
        <v>700000</v>
      </c>
      <c r="R3" s="2">
        <v>700000</v>
      </c>
      <c r="S3" s="2">
        <v>700000</v>
      </c>
      <c r="T3" s="2">
        <v>1200000</v>
      </c>
      <c r="U3" s="2">
        <v>1200000</v>
      </c>
    </row>
    <row r="4" spans="1:21">
      <c r="A4" s="1" t="s">
        <v>3</v>
      </c>
      <c r="B4" s="2">
        <v>700000</v>
      </c>
      <c r="C4" s="2">
        <v>700000</v>
      </c>
      <c r="D4" s="2">
        <v>700000</v>
      </c>
      <c r="E4" s="2">
        <v>700000</v>
      </c>
      <c r="F4" s="2">
        <v>700000</v>
      </c>
      <c r="G4" s="2">
        <v>700000</v>
      </c>
      <c r="H4" s="2">
        <v>700000</v>
      </c>
      <c r="I4" s="2">
        <v>700000</v>
      </c>
      <c r="J4" s="2">
        <v>700000</v>
      </c>
      <c r="K4" s="2">
        <v>700000</v>
      </c>
      <c r="L4" s="2">
        <v>700000</v>
      </c>
      <c r="M4" s="2">
        <v>700000</v>
      </c>
      <c r="N4" s="2">
        <v>700000</v>
      </c>
      <c r="O4" s="2">
        <v>700000</v>
      </c>
      <c r="P4" s="2">
        <v>700000</v>
      </c>
      <c r="Q4" s="2">
        <v>700000</v>
      </c>
      <c r="R4" s="2">
        <v>700000</v>
      </c>
      <c r="S4" s="2">
        <v>700000</v>
      </c>
      <c r="T4" s="2">
        <v>1200000</v>
      </c>
      <c r="U4" s="2">
        <v>1200000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0EAE-B8A3-4442-BA0D-2DFC1478E12C}">
  <sheetPr codeName="Sheet8"/>
  <dimension ref="A1:U18"/>
  <sheetViews>
    <sheetView workbookViewId="0">
      <selection activeCell="O21" sqref="O21"/>
    </sheetView>
  </sheetViews>
  <sheetFormatPr defaultRowHeight="15.6"/>
  <cols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1"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16</v>
      </c>
      <c r="S1" t="s">
        <v>15</v>
      </c>
      <c r="T1" t="s">
        <v>12</v>
      </c>
      <c r="U1" t="s">
        <v>13</v>
      </c>
    </row>
    <row r="2" spans="1:21">
      <c r="A2" s="1" t="s">
        <v>1</v>
      </c>
      <c r="B2" s="2">
        <v>15</v>
      </c>
      <c r="C2" s="2">
        <v>15</v>
      </c>
      <c r="D2" s="2">
        <v>15</v>
      </c>
      <c r="E2" s="2">
        <v>15</v>
      </c>
      <c r="F2" s="2">
        <v>15</v>
      </c>
      <c r="G2" s="2">
        <v>15</v>
      </c>
      <c r="H2" s="2">
        <v>15</v>
      </c>
      <c r="I2" s="2">
        <v>15</v>
      </c>
      <c r="J2" s="2">
        <v>15</v>
      </c>
      <c r="K2" s="2">
        <v>15</v>
      </c>
      <c r="L2">
        <f t="shared" ref="L2:M4" si="0">Q2</f>
        <v>15</v>
      </c>
      <c r="M2">
        <f t="shared" si="0"/>
        <v>15</v>
      </c>
      <c r="N2" s="2">
        <v>15</v>
      </c>
      <c r="O2" s="2">
        <v>15</v>
      </c>
      <c r="P2" s="2">
        <v>15</v>
      </c>
      <c r="Q2" s="2">
        <v>15</v>
      </c>
      <c r="R2" s="2">
        <v>15</v>
      </c>
      <c r="S2" s="2">
        <v>15</v>
      </c>
      <c r="T2" s="2">
        <v>15</v>
      </c>
      <c r="U2" s="2">
        <v>15</v>
      </c>
    </row>
    <row r="3" spans="1:21">
      <c r="A3" s="1" t="s">
        <v>2</v>
      </c>
      <c r="B3" s="2">
        <v>15</v>
      </c>
      <c r="C3" s="2">
        <v>15</v>
      </c>
      <c r="D3" s="2">
        <v>15</v>
      </c>
      <c r="E3" s="2">
        <v>15</v>
      </c>
      <c r="F3" s="2">
        <v>15</v>
      </c>
      <c r="G3" s="2">
        <v>15</v>
      </c>
      <c r="H3" s="2">
        <v>15</v>
      </c>
      <c r="I3" s="2">
        <v>15</v>
      </c>
      <c r="J3" s="2">
        <v>15</v>
      </c>
      <c r="K3" s="2">
        <v>15</v>
      </c>
      <c r="L3">
        <f t="shared" si="0"/>
        <v>15</v>
      </c>
      <c r="M3">
        <f t="shared" si="0"/>
        <v>15</v>
      </c>
      <c r="N3" s="2">
        <v>15</v>
      </c>
      <c r="O3" s="2">
        <v>15</v>
      </c>
      <c r="P3" s="2">
        <v>15</v>
      </c>
      <c r="Q3" s="2">
        <v>15</v>
      </c>
      <c r="R3" s="2">
        <v>15</v>
      </c>
      <c r="S3" s="2">
        <v>15</v>
      </c>
      <c r="T3" s="2">
        <v>15</v>
      </c>
      <c r="U3" s="2">
        <v>15</v>
      </c>
    </row>
    <row r="4" spans="1:21">
      <c r="A4" s="1" t="s">
        <v>3</v>
      </c>
      <c r="B4" s="2">
        <v>15</v>
      </c>
      <c r="C4" s="2">
        <v>15</v>
      </c>
      <c r="D4" s="2">
        <v>15</v>
      </c>
      <c r="E4" s="2">
        <v>15</v>
      </c>
      <c r="F4" s="2">
        <v>15</v>
      </c>
      <c r="G4" s="2">
        <v>15</v>
      </c>
      <c r="H4" s="2">
        <v>15</v>
      </c>
      <c r="I4" s="2">
        <v>15</v>
      </c>
      <c r="J4" s="2">
        <v>15</v>
      </c>
      <c r="K4" s="2">
        <v>15</v>
      </c>
      <c r="L4">
        <f t="shared" si="0"/>
        <v>15</v>
      </c>
      <c r="M4">
        <f t="shared" si="0"/>
        <v>15</v>
      </c>
      <c r="N4" s="2">
        <v>15</v>
      </c>
      <c r="O4" s="2">
        <v>15</v>
      </c>
      <c r="P4" s="2">
        <v>15</v>
      </c>
      <c r="Q4" s="2">
        <v>15</v>
      </c>
      <c r="R4" s="2">
        <v>15</v>
      </c>
      <c r="S4" s="2">
        <v>15</v>
      </c>
      <c r="T4" s="2">
        <v>15</v>
      </c>
      <c r="U4" s="2">
        <v>15</v>
      </c>
    </row>
    <row r="16" spans="1:21">
      <c r="C16" s="2"/>
      <c r="D16" s="2"/>
      <c r="E16" s="2"/>
      <c r="F16" s="2"/>
      <c r="G16" s="2"/>
    </row>
    <row r="17" spans="3:7">
      <c r="C17" s="2"/>
      <c r="D17" s="2"/>
      <c r="E17" s="2"/>
      <c r="F17" s="2"/>
      <c r="G17" s="2"/>
    </row>
    <row r="18" spans="3:7">
      <c r="C18" s="2"/>
      <c r="D18" s="2"/>
      <c r="E18" s="2"/>
      <c r="F18" s="2"/>
      <c r="G18" s="2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7D2E-E0D0-433A-8498-F7B6F5BCF936}">
  <sheetPr codeName="Sheet9"/>
  <dimension ref="A1:W7"/>
  <sheetViews>
    <sheetView workbookViewId="0">
      <selection activeCell="O7" sqref="O7"/>
    </sheetView>
  </sheetViews>
  <sheetFormatPr defaultRowHeight="15.6"/>
  <cols>
    <col min="1" max="1" width="11" customWidth="1"/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23">
      <c r="A1">
        <v>0</v>
      </c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16</v>
      </c>
      <c r="S1" t="s">
        <v>15</v>
      </c>
      <c r="T1" t="s">
        <v>12</v>
      </c>
      <c r="U1" t="s">
        <v>13</v>
      </c>
    </row>
    <row r="2" spans="1:23">
      <c r="A2" s="1" t="s">
        <v>1</v>
      </c>
      <c r="B2" s="2">
        <v>20000</v>
      </c>
      <c r="C2" s="2">
        <v>20000</v>
      </c>
      <c r="D2" s="2">
        <f>1.25*B2</f>
        <v>25000</v>
      </c>
      <c r="E2" s="2">
        <f>1.4*B2</f>
        <v>28000</v>
      </c>
      <c r="F2" s="2">
        <f>E2</f>
        <v>28000</v>
      </c>
      <c r="G2" s="2">
        <f>1.5*B2</f>
        <v>30000</v>
      </c>
      <c r="H2" s="2">
        <f>E2</f>
        <v>28000</v>
      </c>
      <c r="I2" s="2">
        <f>G2</f>
        <v>30000</v>
      </c>
      <c r="J2" s="2">
        <f>G2</f>
        <v>30000</v>
      </c>
      <c r="K2" s="2">
        <f>1.3*B2</f>
        <v>26000</v>
      </c>
      <c r="L2" s="2">
        <f t="shared" ref="L2:M4" si="0">B2*1.5</f>
        <v>30000</v>
      </c>
      <c r="M2">
        <f t="shared" si="0"/>
        <v>30000</v>
      </c>
      <c r="N2" s="2">
        <f>1.5*B2</f>
        <v>30000</v>
      </c>
      <c r="O2" s="2">
        <f>E2</f>
        <v>28000</v>
      </c>
      <c r="P2" s="2">
        <f>Q2</f>
        <v>22000</v>
      </c>
      <c r="Q2" s="2">
        <f>1.1*B2</f>
        <v>22000</v>
      </c>
      <c r="R2" s="2">
        <f>1.1*B2</f>
        <v>22000</v>
      </c>
      <c r="S2" s="2">
        <f>C2</f>
        <v>20000</v>
      </c>
      <c r="T2" s="2">
        <f>1.1*B2</f>
        <v>22000</v>
      </c>
      <c r="U2" s="2">
        <f>1.1*B2</f>
        <v>22000</v>
      </c>
    </row>
    <row r="3" spans="1:23">
      <c r="A3" s="1" t="s">
        <v>2</v>
      </c>
      <c r="B3" s="2">
        <v>20000</v>
      </c>
      <c r="C3" s="2">
        <v>20000</v>
      </c>
      <c r="D3" s="2">
        <f>1.25*B3</f>
        <v>25000</v>
      </c>
      <c r="E3" s="2">
        <f>1.4*B3</f>
        <v>28000</v>
      </c>
      <c r="F3" s="2">
        <f>E3</f>
        <v>28000</v>
      </c>
      <c r="G3" s="2">
        <f>1.5*B3</f>
        <v>30000</v>
      </c>
      <c r="H3" s="2">
        <f>E3</f>
        <v>28000</v>
      </c>
      <c r="I3" s="2">
        <f>G3</f>
        <v>30000</v>
      </c>
      <c r="J3" s="2">
        <f>G3</f>
        <v>30000</v>
      </c>
      <c r="K3" s="2">
        <f>1.3*B3</f>
        <v>26000</v>
      </c>
      <c r="L3" s="2">
        <f t="shared" si="0"/>
        <v>30000</v>
      </c>
      <c r="M3">
        <f t="shared" si="0"/>
        <v>30000</v>
      </c>
      <c r="N3" s="2">
        <f>1.5*B3</f>
        <v>30000</v>
      </c>
      <c r="O3" s="2">
        <f t="shared" ref="O3:O4" si="1">E3</f>
        <v>28000</v>
      </c>
      <c r="P3" s="2">
        <f>Q3</f>
        <v>22000</v>
      </c>
      <c r="Q3" s="2">
        <f>1.1*B3</f>
        <v>22000</v>
      </c>
      <c r="R3" s="2">
        <f>1.1*B3</f>
        <v>22000</v>
      </c>
      <c r="S3" s="2">
        <f t="shared" ref="S3:S4" si="2">C3</f>
        <v>20000</v>
      </c>
      <c r="T3" s="2">
        <f>1.1*B3</f>
        <v>22000</v>
      </c>
      <c r="U3" s="2">
        <f>1.1*B3</f>
        <v>22000</v>
      </c>
    </row>
    <row r="4" spans="1:23">
      <c r="A4" s="1" t="s">
        <v>3</v>
      </c>
      <c r="B4" s="2">
        <v>20000</v>
      </c>
      <c r="C4" s="2">
        <v>20000</v>
      </c>
      <c r="D4" s="2">
        <f>1.25*B4</f>
        <v>25000</v>
      </c>
      <c r="E4" s="2">
        <f>1.4*B4</f>
        <v>28000</v>
      </c>
      <c r="F4" s="2">
        <f>E4</f>
        <v>28000</v>
      </c>
      <c r="G4" s="2">
        <f>1.5*B4</f>
        <v>30000</v>
      </c>
      <c r="H4" s="2">
        <f>E4</f>
        <v>28000</v>
      </c>
      <c r="I4" s="2">
        <f>G4</f>
        <v>30000</v>
      </c>
      <c r="J4" s="2">
        <f>G4</f>
        <v>30000</v>
      </c>
      <c r="K4" s="2">
        <f>1.3*B4</f>
        <v>26000</v>
      </c>
      <c r="L4" s="2">
        <f t="shared" si="0"/>
        <v>30000</v>
      </c>
      <c r="M4">
        <f t="shared" si="0"/>
        <v>30000</v>
      </c>
      <c r="N4" s="2">
        <f>1.5*B4</f>
        <v>30000</v>
      </c>
      <c r="O4" s="2">
        <f t="shared" si="1"/>
        <v>28000</v>
      </c>
      <c r="P4" s="2">
        <f>Q4</f>
        <v>22000</v>
      </c>
      <c r="Q4" s="2">
        <f>1.1*B4</f>
        <v>22000</v>
      </c>
      <c r="R4" s="2">
        <f>1.1*B4</f>
        <v>22000</v>
      </c>
      <c r="S4" s="2">
        <f t="shared" si="2"/>
        <v>20000</v>
      </c>
      <c r="T4" s="2">
        <f>1.1*B4</f>
        <v>22000</v>
      </c>
      <c r="U4" s="2">
        <f>1.1*B4</f>
        <v>22000</v>
      </c>
    </row>
    <row r="5" spans="1:23">
      <c r="W5" t="s">
        <v>137</v>
      </c>
    </row>
    <row r="6" spans="1:23">
      <c r="W6" t="s">
        <v>138</v>
      </c>
    </row>
    <row r="7" spans="1:23">
      <c r="W7" t="s">
        <v>139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F891-46CB-4745-8D77-69B896DBC284}">
  <sheetPr codeName="Sheet4"/>
  <dimension ref="A1:T4"/>
  <sheetViews>
    <sheetView zoomScaleNormal="100" workbookViewId="0">
      <selection activeCell="O32" sqref="O32"/>
    </sheetView>
  </sheetViews>
  <sheetFormatPr defaultRowHeight="15.6"/>
  <cols>
    <col min="1" max="1" width="12.54296875" customWidth="1"/>
  </cols>
  <sheetData>
    <row r="1" spans="1:20">
      <c r="B1" t="s">
        <v>6</v>
      </c>
      <c r="C1" t="s">
        <v>8</v>
      </c>
      <c r="D1" t="s">
        <v>32</v>
      </c>
      <c r="E1" t="s">
        <v>33</v>
      </c>
      <c r="F1" t="s">
        <v>34</v>
      </c>
      <c r="G1" t="s">
        <v>36</v>
      </c>
      <c r="H1" t="s">
        <v>35</v>
      </c>
      <c r="I1" t="s">
        <v>37</v>
      </c>
      <c r="J1" t="s">
        <v>10</v>
      </c>
      <c r="K1" t="s">
        <v>91</v>
      </c>
      <c r="L1" t="s">
        <v>92</v>
      </c>
      <c r="M1" t="s">
        <v>9</v>
      </c>
      <c r="N1" t="s">
        <v>7</v>
      </c>
      <c r="O1" t="s">
        <v>93</v>
      </c>
      <c r="P1" t="s">
        <v>94</v>
      </c>
      <c r="Q1" t="s">
        <v>16</v>
      </c>
      <c r="R1" t="s">
        <v>15</v>
      </c>
      <c r="S1" t="s">
        <v>12</v>
      </c>
      <c r="T1" t="s">
        <v>13</v>
      </c>
    </row>
    <row r="2" spans="1:20">
      <c r="A2" s="1" t="s">
        <v>1</v>
      </c>
      <c r="B2" s="4">
        <v>40</v>
      </c>
      <c r="C2" s="4">
        <v>39.619999999999997</v>
      </c>
      <c r="D2" s="4">
        <v>37.97</v>
      </c>
      <c r="E2" s="4">
        <v>37.869999999999997</v>
      </c>
      <c r="F2" s="4">
        <v>38.869999999999997</v>
      </c>
      <c r="G2" s="4">
        <v>35.25</v>
      </c>
      <c r="H2" s="4">
        <v>37.25</v>
      </c>
      <c r="I2" s="4">
        <v>35.25</v>
      </c>
      <c r="J2" s="4">
        <f>J3-1</f>
        <v>38.67</v>
      </c>
      <c r="K2" s="4">
        <f t="shared" ref="K2:L4" si="0">J2</f>
        <v>38.67</v>
      </c>
      <c r="L2" s="4">
        <f t="shared" si="0"/>
        <v>38.67</v>
      </c>
      <c r="M2" s="4">
        <v>37.145000000000003</v>
      </c>
      <c r="N2" s="4">
        <f>N3-1</f>
        <v>38.619999999999997</v>
      </c>
      <c r="O2" s="4">
        <f>B2</f>
        <v>40</v>
      </c>
      <c r="P2" s="4">
        <f>P3-1</f>
        <v>38.619999999999997</v>
      </c>
      <c r="Q2" s="4">
        <f>Q3-1</f>
        <v>38.619999999999997</v>
      </c>
      <c r="R2" s="4">
        <f>R3-1</f>
        <v>38.619999999999997</v>
      </c>
      <c r="S2" s="4">
        <f>S3-1</f>
        <v>38.619999999999997</v>
      </c>
      <c r="T2" s="4">
        <f>T3-1</f>
        <v>38.619999999999997</v>
      </c>
    </row>
    <row r="3" spans="1:20">
      <c r="A3" s="1" t="s">
        <v>2</v>
      </c>
      <c r="B3" s="4">
        <v>40</v>
      </c>
      <c r="C3" s="4">
        <v>39.619999999999997</v>
      </c>
      <c r="D3" s="4">
        <v>37.97</v>
      </c>
      <c r="E3" s="4">
        <v>37.869999999999997</v>
      </c>
      <c r="F3" s="4">
        <v>38.869999999999997</v>
      </c>
      <c r="G3" s="4">
        <v>35.25</v>
      </c>
      <c r="H3" s="4">
        <v>37.25</v>
      </c>
      <c r="I3" s="4">
        <v>35.25</v>
      </c>
      <c r="J3" s="4">
        <v>39.67</v>
      </c>
      <c r="K3" s="4">
        <f t="shared" si="0"/>
        <v>39.67</v>
      </c>
      <c r="L3" s="4">
        <f t="shared" si="0"/>
        <v>39.67</v>
      </c>
      <c r="M3" s="4">
        <v>37.145000000000003</v>
      </c>
      <c r="N3" s="4">
        <v>39.619999999999997</v>
      </c>
      <c r="O3" s="4">
        <f>B3</f>
        <v>40</v>
      </c>
      <c r="P3" s="4">
        <v>39.619999999999997</v>
      </c>
      <c r="Q3" s="4">
        <v>39.619999999999997</v>
      </c>
      <c r="R3" s="4">
        <v>39.619999999999997</v>
      </c>
      <c r="S3" s="4">
        <v>39.619999999999997</v>
      </c>
      <c r="T3" s="4">
        <v>39.619999999999997</v>
      </c>
    </row>
    <row r="4" spans="1:20">
      <c r="A4" s="1" t="s">
        <v>3</v>
      </c>
      <c r="B4" s="4">
        <v>40</v>
      </c>
      <c r="C4" s="4">
        <v>39.619999999999997</v>
      </c>
      <c r="D4" s="4">
        <v>37.97</v>
      </c>
      <c r="E4" s="4">
        <v>37.869999999999997</v>
      </c>
      <c r="F4" s="4">
        <v>38.869999999999997</v>
      </c>
      <c r="G4" s="4">
        <v>35.25</v>
      </c>
      <c r="H4" s="4">
        <v>37.25</v>
      </c>
      <c r="I4" s="4">
        <v>35.25</v>
      </c>
      <c r="J4" s="4">
        <v>39.67</v>
      </c>
      <c r="K4" s="4">
        <f t="shared" si="0"/>
        <v>39.67</v>
      </c>
      <c r="L4" s="4">
        <f t="shared" si="0"/>
        <v>39.67</v>
      </c>
      <c r="M4" s="4">
        <v>37.145000000000003</v>
      </c>
      <c r="N4" s="4">
        <v>39.619999999999997</v>
      </c>
      <c r="O4" s="4">
        <f>B4</f>
        <v>40</v>
      </c>
      <c r="P4" s="4">
        <v>39.619999999999997</v>
      </c>
      <c r="Q4" s="4">
        <v>39.619999999999997</v>
      </c>
      <c r="R4" s="4">
        <v>39.619999999999997</v>
      </c>
      <c r="S4" s="4">
        <v>39.619999999999997</v>
      </c>
      <c r="T4" s="4">
        <v>39.619999999999997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EC07-3EB7-4685-957F-6C40F4EE7F5F}">
  <sheetPr codeName="Sheet16"/>
  <dimension ref="A1:T44"/>
  <sheetViews>
    <sheetView workbookViewId="0">
      <selection activeCell="O1" sqref="O1:P1"/>
    </sheetView>
  </sheetViews>
  <sheetFormatPr defaultRowHeight="15.6"/>
  <sheetData>
    <row r="1" spans="1:20">
      <c r="A1">
        <v>0</v>
      </c>
      <c r="B1" t="s">
        <v>6</v>
      </c>
      <c r="C1" t="s">
        <v>8</v>
      </c>
      <c r="D1" t="s">
        <v>32</v>
      </c>
      <c r="E1" t="s">
        <v>33</v>
      </c>
      <c r="F1" t="s">
        <v>34</v>
      </c>
      <c r="G1" t="s">
        <v>36</v>
      </c>
      <c r="H1" t="s">
        <v>35</v>
      </c>
      <c r="I1" t="s">
        <v>37</v>
      </c>
      <c r="J1" t="s">
        <v>10</v>
      </c>
      <c r="K1" t="s">
        <v>91</v>
      </c>
      <c r="L1" t="s">
        <v>92</v>
      </c>
      <c r="M1" t="s">
        <v>9</v>
      </c>
      <c r="N1" t="s">
        <v>7</v>
      </c>
      <c r="O1" t="s">
        <v>93</v>
      </c>
      <c r="P1" t="s">
        <v>94</v>
      </c>
      <c r="Q1" t="s">
        <v>18</v>
      </c>
      <c r="R1" t="s">
        <v>19</v>
      </c>
      <c r="S1" t="s">
        <v>20</v>
      </c>
      <c r="T1" t="s">
        <v>21</v>
      </c>
    </row>
    <row r="2" spans="1:20">
      <c r="A2">
        <v>2018</v>
      </c>
      <c r="B2">
        <v>30</v>
      </c>
      <c r="C2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30</v>
      </c>
      <c r="K2">
        <f>P2</f>
        <v>30</v>
      </c>
      <c r="L2">
        <v>30</v>
      </c>
      <c r="M2">
        <v>30</v>
      </c>
      <c r="N2">
        <v>60</v>
      </c>
      <c r="O2">
        <v>30</v>
      </c>
      <c r="P2">
        <v>30</v>
      </c>
      <c r="Q2">
        <v>60</v>
      </c>
      <c r="R2">
        <v>60</v>
      </c>
      <c r="S2">
        <v>60</v>
      </c>
      <c r="T2">
        <v>60</v>
      </c>
    </row>
    <row r="3" spans="1:20">
      <c r="A3">
        <v>2019</v>
      </c>
      <c r="B3">
        <v>30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f t="shared" ref="K3:K44" si="0">P3</f>
        <v>30</v>
      </c>
      <c r="L3">
        <v>30</v>
      </c>
      <c r="M3">
        <v>30</v>
      </c>
      <c r="N3">
        <v>60</v>
      </c>
      <c r="O3">
        <v>30</v>
      </c>
      <c r="P3">
        <v>30</v>
      </c>
      <c r="Q3">
        <v>60</v>
      </c>
      <c r="R3">
        <v>60</v>
      </c>
      <c r="S3">
        <v>60</v>
      </c>
      <c r="T3">
        <v>60</v>
      </c>
    </row>
    <row r="4" spans="1:20">
      <c r="A4">
        <v>2020</v>
      </c>
      <c r="B4">
        <v>30</v>
      </c>
      <c r="C4">
        <v>30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30</v>
      </c>
      <c r="K4">
        <f t="shared" si="0"/>
        <v>30</v>
      </c>
      <c r="L4">
        <v>30</v>
      </c>
      <c r="M4">
        <v>30</v>
      </c>
      <c r="N4">
        <v>60</v>
      </c>
      <c r="O4">
        <v>30</v>
      </c>
      <c r="P4">
        <v>30</v>
      </c>
      <c r="Q4">
        <v>60</v>
      </c>
      <c r="R4">
        <v>60</v>
      </c>
      <c r="S4">
        <v>60</v>
      </c>
      <c r="T4">
        <v>60</v>
      </c>
    </row>
    <row r="5" spans="1:20">
      <c r="A5">
        <v>2021</v>
      </c>
      <c r="B5">
        <v>30</v>
      </c>
      <c r="C5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30</v>
      </c>
      <c r="K5">
        <f t="shared" si="0"/>
        <v>30</v>
      </c>
      <c r="L5">
        <v>30</v>
      </c>
      <c r="M5">
        <v>30</v>
      </c>
      <c r="N5">
        <v>60</v>
      </c>
      <c r="O5">
        <v>30</v>
      </c>
      <c r="P5">
        <v>30</v>
      </c>
      <c r="Q5">
        <v>60</v>
      </c>
      <c r="R5">
        <v>60</v>
      </c>
      <c r="S5">
        <v>60</v>
      </c>
      <c r="T5">
        <v>60</v>
      </c>
    </row>
    <row r="6" spans="1:20">
      <c r="A6">
        <v>2022</v>
      </c>
      <c r="B6">
        <v>30</v>
      </c>
      <c r="C6">
        <v>30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30</v>
      </c>
      <c r="K6">
        <f t="shared" si="0"/>
        <v>30</v>
      </c>
      <c r="L6">
        <v>30</v>
      </c>
      <c r="M6">
        <v>30</v>
      </c>
      <c r="N6">
        <v>60</v>
      </c>
      <c r="O6">
        <v>30</v>
      </c>
      <c r="P6">
        <v>30</v>
      </c>
      <c r="Q6">
        <v>60</v>
      </c>
      <c r="R6">
        <v>60</v>
      </c>
      <c r="S6">
        <v>60</v>
      </c>
      <c r="T6">
        <v>60</v>
      </c>
    </row>
    <row r="7" spans="1:20">
      <c r="A7">
        <v>2023</v>
      </c>
      <c r="B7">
        <v>30</v>
      </c>
      <c r="C7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30</v>
      </c>
      <c r="K7">
        <f t="shared" si="0"/>
        <v>30</v>
      </c>
      <c r="L7">
        <v>30</v>
      </c>
      <c r="M7">
        <v>30</v>
      </c>
      <c r="N7">
        <v>60</v>
      </c>
      <c r="O7">
        <v>30</v>
      </c>
      <c r="P7">
        <v>30</v>
      </c>
      <c r="Q7">
        <v>60</v>
      </c>
      <c r="R7">
        <v>60</v>
      </c>
      <c r="S7">
        <v>60</v>
      </c>
      <c r="T7">
        <v>60</v>
      </c>
    </row>
    <row r="8" spans="1:20">
      <c r="A8">
        <v>2024</v>
      </c>
      <c r="B8">
        <v>30</v>
      </c>
      <c r="C8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30</v>
      </c>
      <c r="K8">
        <f t="shared" si="0"/>
        <v>30</v>
      </c>
      <c r="L8">
        <v>30</v>
      </c>
      <c r="M8">
        <v>30</v>
      </c>
      <c r="N8">
        <v>60</v>
      </c>
      <c r="O8">
        <v>30</v>
      </c>
      <c r="P8">
        <v>30</v>
      </c>
      <c r="Q8">
        <v>60</v>
      </c>
      <c r="R8">
        <v>60</v>
      </c>
      <c r="S8">
        <v>60</v>
      </c>
      <c r="T8">
        <v>60</v>
      </c>
    </row>
    <row r="9" spans="1:20">
      <c r="A9">
        <v>2025</v>
      </c>
      <c r="B9">
        <v>30</v>
      </c>
      <c r="C9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</v>
      </c>
      <c r="K9">
        <f t="shared" si="0"/>
        <v>30</v>
      </c>
      <c r="L9">
        <v>30</v>
      </c>
      <c r="M9">
        <v>30</v>
      </c>
      <c r="N9">
        <v>60</v>
      </c>
      <c r="O9">
        <v>30</v>
      </c>
      <c r="P9">
        <v>30</v>
      </c>
      <c r="Q9">
        <v>60</v>
      </c>
      <c r="R9">
        <v>60</v>
      </c>
      <c r="S9">
        <v>60</v>
      </c>
      <c r="T9">
        <v>60</v>
      </c>
    </row>
    <row r="10" spans="1:20">
      <c r="A10">
        <v>2026</v>
      </c>
      <c r="B10">
        <v>30</v>
      </c>
      <c r="C10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30</v>
      </c>
      <c r="K10">
        <f t="shared" si="0"/>
        <v>30</v>
      </c>
      <c r="L10">
        <v>30</v>
      </c>
      <c r="M10">
        <v>30</v>
      </c>
      <c r="N10">
        <v>60</v>
      </c>
      <c r="O10">
        <v>30</v>
      </c>
      <c r="P10">
        <v>30</v>
      </c>
      <c r="Q10">
        <v>60</v>
      </c>
      <c r="R10">
        <v>60</v>
      </c>
      <c r="S10">
        <v>60</v>
      </c>
      <c r="T10">
        <v>60</v>
      </c>
    </row>
    <row r="11" spans="1:20">
      <c r="A11">
        <v>2027</v>
      </c>
      <c r="B11">
        <v>30</v>
      </c>
      <c r="C11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30</v>
      </c>
      <c r="K11">
        <f t="shared" si="0"/>
        <v>30</v>
      </c>
      <c r="L11">
        <v>30</v>
      </c>
      <c r="M11">
        <v>30</v>
      </c>
      <c r="N11">
        <v>60</v>
      </c>
      <c r="O11">
        <v>30</v>
      </c>
      <c r="P11">
        <v>30</v>
      </c>
      <c r="Q11">
        <v>60</v>
      </c>
      <c r="R11">
        <v>60</v>
      </c>
      <c r="S11">
        <v>60</v>
      </c>
      <c r="T11">
        <v>60</v>
      </c>
    </row>
    <row r="12" spans="1:20">
      <c r="A12">
        <v>2028</v>
      </c>
      <c r="B12">
        <v>30</v>
      </c>
      <c r="C12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</v>
      </c>
      <c r="K12">
        <f t="shared" si="0"/>
        <v>30</v>
      </c>
      <c r="L12">
        <v>30</v>
      </c>
      <c r="M12">
        <v>30</v>
      </c>
      <c r="N12">
        <v>60</v>
      </c>
      <c r="O12">
        <v>30</v>
      </c>
      <c r="P12">
        <v>30</v>
      </c>
      <c r="Q12">
        <v>60</v>
      </c>
      <c r="R12">
        <v>60</v>
      </c>
      <c r="S12">
        <v>60</v>
      </c>
      <c r="T12">
        <v>60</v>
      </c>
    </row>
    <row r="13" spans="1:20">
      <c r="A13">
        <v>2029</v>
      </c>
      <c r="B13">
        <v>30</v>
      </c>
      <c r="C13">
        <v>30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30</v>
      </c>
      <c r="K13">
        <f t="shared" si="0"/>
        <v>30</v>
      </c>
      <c r="L13">
        <v>30</v>
      </c>
      <c r="M13">
        <v>30</v>
      </c>
      <c r="N13">
        <v>60</v>
      </c>
      <c r="O13">
        <v>30</v>
      </c>
      <c r="P13">
        <v>30</v>
      </c>
      <c r="Q13">
        <v>60</v>
      </c>
      <c r="R13">
        <v>60</v>
      </c>
      <c r="S13">
        <v>60</v>
      </c>
      <c r="T13">
        <v>60</v>
      </c>
    </row>
    <row r="14" spans="1:20">
      <c r="A14">
        <v>2030</v>
      </c>
      <c r="B14">
        <v>30</v>
      </c>
      <c r="C14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</v>
      </c>
      <c r="K14">
        <f t="shared" si="0"/>
        <v>30</v>
      </c>
      <c r="L14">
        <v>30</v>
      </c>
      <c r="M14">
        <v>30</v>
      </c>
      <c r="N14">
        <v>60</v>
      </c>
      <c r="O14">
        <v>30</v>
      </c>
      <c r="P14">
        <v>30</v>
      </c>
      <c r="Q14">
        <v>60</v>
      </c>
      <c r="R14">
        <v>60</v>
      </c>
      <c r="S14">
        <v>60</v>
      </c>
      <c r="T14">
        <v>60</v>
      </c>
    </row>
    <row r="15" spans="1:20">
      <c r="A15">
        <v>2031</v>
      </c>
      <c r="B15">
        <v>30</v>
      </c>
      <c r="C15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30</v>
      </c>
      <c r="K15">
        <f t="shared" si="0"/>
        <v>30</v>
      </c>
      <c r="L15">
        <v>30</v>
      </c>
      <c r="M15">
        <v>30</v>
      </c>
      <c r="N15">
        <v>60</v>
      </c>
      <c r="O15">
        <v>30</v>
      </c>
      <c r="P15">
        <v>30</v>
      </c>
      <c r="Q15">
        <v>60</v>
      </c>
      <c r="R15">
        <v>60</v>
      </c>
      <c r="S15">
        <v>60</v>
      </c>
      <c r="T15">
        <v>60</v>
      </c>
    </row>
    <row r="16" spans="1:20">
      <c r="A16">
        <v>2032</v>
      </c>
      <c r="B16">
        <v>30</v>
      </c>
      <c r="C16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30</v>
      </c>
      <c r="K16">
        <f t="shared" si="0"/>
        <v>30</v>
      </c>
      <c r="L16">
        <v>30</v>
      </c>
      <c r="M16">
        <v>30</v>
      </c>
      <c r="N16">
        <v>60</v>
      </c>
      <c r="O16">
        <v>30</v>
      </c>
      <c r="P16">
        <v>30</v>
      </c>
      <c r="Q16">
        <v>60</v>
      </c>
      <c r="R16">
        <v>60</v>
      </c>
      <c r="S16">
        <v>60</v>
      </c>
      <c r="T16">
        <v>60</v>
      </c>
    </row>
    <row r="17" spans="1:20">
      <c r="A17">
        <v>2033</v>
      </c>
      <c r="B17">
        <v>30</v>
      </c>
      <c r="C17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</v>
      </c>
      <c r="K17">
        <f t="shared" si="0"/>
        <v>30</v>
      </c>
      <c r="L17">
        <v>30</v>
      </c>
      <c r="M17">
        <v>30</v>
      </c>
      <c r="N17">
        <v>60</v>
      </c>
      <c r="O17">
        <v>30</v>
      </c>
      <c r="P17">
        <v>30</v>
      </c>
      <c r="Q17">
        <v>60</v>
      </c>
      <c r="R17">
        <v>60</v>
      </c>
      <c r="S17">
        <v>60</v>
      </c>
      <c r="T17">
        <v>60</v>
      </c>
    </row>
    <row r="18" spans="1:20">
      <c r="A18">
        <v>2034</v>
      </c>
      <c r="B18">
        <v>30</v>
      </c>
      <c r="C18">
        <v>30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</v>
      </c>
      <c r="K18">
        <f t="shared" si="0"/>
        <v>30</v>
      </c>
      <c r="L18">
        <v>30</v>
      </c>
      <c r="M18">
        <v>30</v>
      </c>
      <c r="N18">
        <v>60</v>
      </c>
      <c r="O18">
        <v>30</v>
      </c>
      <c r="P18">
        <v>30</v>
      </c>
      <c r="Q18">
        <v>60</v>
      </c>
      <c r="R18">
        <v>60</v>
      </c>
      <c r="S18">
        <v>60</v>
      </c>
      <c r="T18">
        <v>60</v>
      </c>
    </row>
    <row r="19" spans="1:20">
      <c r="A19">
        <v>2035</v>
      </c>
      <c r="B19">
        <v>30</v>
      </c>
      <c r="C19">
        <v>30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30</v>
      </c>
      <c r="K19">
        <f t="shared" si="0"/>
        <v>30</v>
      </c>
      <c r="L19">
        <v>30</v>
      </c>
      <c r="M19">
        <v>30</v>
      </c>
      <c r="N19">
        <v>60</v>
      </c>
      <c r="O19">
        <v>30</v>
      </c>
      <c r="P19">
        <v>30</v>
      </c>
      <c r="Q19">
        <v>60</v>
      </c>
      <c r="R19">
        <v>60</v>
      </c>
      <c r="S19">
        <v>60</v>
      </c>
      <c r="T19">
        <v>60</v>
      </c>
    </row>
    <row r="20" spans="1:20">
      <c r="A20">
        <v>2036</v>
      </c>
      <c r="B20">
        <v>30</v>
      </c>
      <c r="C20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</v>
      </c>
      <c r="K20">
        <f t="shared" si="0"/>
        <v>30</v>
      </c>
      <c r="L20">
        <v>30</v>
      </c>
      <c r="M20">
        <v>30</v>
      </c>
      <c r="N20">
        <v>60</v>
      </c>
      <c r="O20">
        <v>30</v>
      </c>
      <c r="P20">
        <v>30</v>
      </c>
      <c r="Q20">
        <v>60</v>
      </c>
      <c r="R20">
        <v>60</v>
      </c>
      <c r="S20">
        <v>60</v>
      </c>
      <c r="T20">
        <v>60</v>
      </c>
    </row>
    <row r="21" spans="1:20">
      <c r="A21">
        <v>2037</v>
      </c>
      <c r="B21">
        <v>30</v>
      </c>
      <c r="C21">
        <v>30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30</v>
      </c>
      <c r="K21">
        <f t="shared" si="0"/>
        <v>30</v>
      </c>
      <c r="L21">
        <v>30</v>
      </c>
      <c r="M21">
        <v>30</v>
      </c>
      <c r="N21">
        <v>60</v>
      </c>
      <c r="O21">
        <v>30</v>
      </c>
      <c r="P21">
        <v>30</v>
      </c>
      <c r="Q21">
        <v>60</v>
      </c>
      <c r="R21">
        <v>60</v>
      </c>
      <c r="S21">
        <v>60</v>
      </c>
      <c r="T21">
        <v>60</v>
      </c>
    </row>
    <row r="22" spans="1:20">
      <c r="A22">
        <v>2038</v>
      </c>
      <c r="B22">
        <v>30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30</v>
      </c>
      <c r="K22">
        <f t="shared" si="0"/>
        <v>30</v>
      </c>
      <c r="L22">
        <v>30</v>
      </c>
      <c r="M22">
        <v>30</v>
      </c>
      <c r="N22">
        <v>60</v>
      </c>
      <c r="O22">
        <v>30</v>
      </c>
      <c r="P22">
        <v>30</v>
      </c>
      <c r="Q22">
        <v>60</v>
      </c>
      <c r="R22">
        <v>60</v>
      </c>
      <c r="S22">
        <v>60</v>
      </c>
      <c r="T22">
        <v>60</v>
      </c>
    </row>
    <row r="23" spans="1:20">
      <c r="A23">
        <v>2039</v>
      </c>
      <c r="B23">
        <v>30</v>
      </c>
      <c r="C23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30</v>
      </c>
      <c r="K23">
        <f t="shared" si="0"/>
        <v>30</v>
      </c>
      <c r="L23">
        <v>30</v>
      </c>
      <c r="M23">
        <v>30</v>
      </c>
      <c r="N23">
        <v>60</v>
      </c>
      <c r="O23">
        <v>30</v>
      </c>
      <c r="P23">
        <v>30</v>
      </c>
      <c r="Q23">
        <v>60</v>
      </c>
      <c r="R23">
        <v>60</v>
      </c>
      <c r="S23">
        <v>60</v>
      </c>
      <c r="T23">
        <v>60</v>
      </c>
    </row>
    <row r="24" spans="1:20">
      <c r="A24">
        <v>2040</v>
      </c>
      <c r="B24">
        <v>30</v>
      </c>
      <c r="C24">
        <v>30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30</v>
      </c>
      <c r="K24">
        <f t="shared" si="0"/>
        <v>30</v>
      </c>
      <c r="L24">
        <v>30</v>
      </c>
      <c r="M24">
        <v>30</v>
      </c>
      <c r="N24">
        <v>60</v>
      </c>
      <c r="O24">
        <v>30</v>
      </c>
      <c r="P24">
        <v>30</v>
      </c>
      <c r="Q24">
        <v>60</v>
      </c>
      <c r="R24">
        <v>60</v>
      </c>
      <c r="S24">
        <v>60</v>
      </c>
      <c r="T24">
        <v>60</v>
      </c>
    </row>
    <row r="25" spans="1:20">
      <c r="A25">
        <v>2041</v>
      </c>
      <c r="B25">
        <v>30</v>
      </c>
      <c r="C25">
        <v>30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30</v>
      </c>
      <c r="K25">
        <f t="shared" si="0"/>
        <v>30</v>
      </c>
      <c r="L25">
        <v>30</v>
      </c>
      <c r="M25">
        <v>30</v>
      </c>
      <c r="N25">
        <v>60</v>
      </c>
      <c r="O25">
        <v>30</v>
      </c>
      <c r="P25">
        <v>30</v>
      </c>
      <c r="Q25">
        <v>60</v>
      </c>
      <c r="R25">
        <v>60</v>
      </c>
      <c r="S25">
        <v>60</v>
      </c>
      <c r="T25">
        <v>60</v>
      </c>
    </row>
    <row r="26" spans="1:20">
      <c r="A26">
        <v>2042</v>
      </c>
      <c r="B26">
        <v>30</v>
      </c>
      <c r="C26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30</v>
      </c>
      <c r="K26">
        <f t="shared" si="0"/>
        <v>30</v>
      </c>
      <c r="L26">
        <v>30</v>
      </c>
      <c r="M26">
        <v>30</v>
      </c>
      <c r="N26">
        <v>60</v>
      </c>
      <c r="O26">
        <v>30</v>
      </c>
      <c r="P26">
        <v>30</v>
      </c>
      <c r="Q26">
        <v>60</v>
      </c>
      <c r="R26">
        <v>60</v>
      </c>
      <c r="S26">
        <v>60</v>
      </c>
      <c r="T26">
        <v>60</v>
      </c>
    </row>
    <row r="27" spans="1:20">
      <c r="A27">
        <v>2043</v>
      </c>
      <c r="B27">
        <v>30</v>
      </c>
      <c r="C27">
        <v>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30</v>
      </c>
      <c r="K27">
        <f t="shared" si="0"/>
        <v>30</v>
      </c>
      <c r="L27">
        <v>30</v>
      </c>
      <c r="M27">
        <v>30</v>
      </c>
      <c r="N27">
        <v>60</v>
      </c>
      <c r="O27">
        <v>30</v>
      </c>
      <c r="P27">
        <v>30</v>
      </c>
      <c r="Q27">
        <v>60</v>
      </c>
      <c r="R27">
        <v>60</v>
      </c>
      <c r="S27">
        <v>60</v>
      </c>
      <c r="T27">
        <v>60</v>
      </c>
    </row>
    <row r="28" spans="1:20">
      <c r="A28">
        <v>2044</v>
      </c>
      <c r="B28">
        <v>30</v>
      </c>
      <c r="C28">
        <v>30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30</v>
      </c>
      <c r="K28">
        <f t="shared" si="0"/>
        <v>30</v>
      </c>
      <c r="L28">
        <v>30</v>
      </c>
      <c r="M28">
        <v>30</v>
      </c>
      <c r="N28">
        <v>60</v>
      </c>
      <c r="O28">
        <v>30</v>
      </c>
      <c r="P28">
        <v>30</v>
      </c>
      <c r="Q28">
        <v>60</v>
      </c>
      <c r="R28">
        <v>60</v>
      </c>
      <c r="S28">
        <v>60</v>
      </c>
      <c r="T28">
        <v>60</v>
      </c>
    </row>
    <row r="29" spans="1:20">
      <c r="A29">
        <v>2045</v>
      </c>
      <c r="B29">
        <v>30</v>
      </c>
      <c r="C29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f t="shared" si="0"/>
        <v>30</v>
      </c>
      <c r="L29">
        <v>30</v>
      </c>
      <c r="M29">
        <v>30</v>
      </c>
      <c r="N29">
        <v>60</v>
      </c>
      <c r="O29">
        <v>30</v>
      </c>
      <c r="P29">
        <v>30</v>
      </c>
      <c r="Q29">
        <v>60</v>
      </c>
      <c r="R29">
        <v>60</v>
      </c>
      <c r="S29">
        <v>60</v>
      </c>
      <c r="T29">
        <v>60</v>
      </c>
    </row>
    <row r="30" spans="1:20">
      <c r="A30">
        <v>2046</v>
      </c>
      <c r="B30">
        <v>30</v>
      </c>
      <c r="C30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f t="shared" si="0"/>
        <v>30</v>
      </c>
      <c r="L30">
        <v>30</v>
      </c>
      <c r="M30">
        <v>30</v>
      </c>
      <c r="N30">
        <v>60</v>
      </c>
      <c r="O30">
        <v>30</v>
      </c>
      <c r="P30">
        <v>30</v>
      </c>
      <c r="Q30">
        <v>60</v>
      </c>
      <c r="R30">
        <v>60</v>
      </c>
      <c r="S30">
        <v>60</v>
      </c>
      <c r="T30">
        <v>60</v>
      </c>
    </row>
    <row r="31" spans="1:20">
      <c r="A31">
        <v>2047</v>
      </c>
      <c r="B31">
        <v>30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f t="shared" si="0"/>
        <v>30</v>
      </c>
      <c r="L31">
        <v>30</v>
      </c>
      <c r="M31">
        <v>30</v>
      </c>
      <c r="N31">
        <v>60</v>
      </c>
      <c r="O31">
        <v>30</v>
      </c>
      <c r="P31">
        <v>30</v>
      </c>
      <c r="Q31">
        <v>60</v>
      </c>
      <c r="R31">
        <v>60</v>
      </c>
      <c r="S31">
        <v>60</v>
      </c>
      <c r="T31">
        <v>60</v>
      </c>
    </row>
    <row r="32" spans="1:20">
      <c r="A32">
        <v>2048</v>
      </c>
      <c r="B32">
        <v>30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f t="shared" si="0"/>
        <v>30</v>
      </c>
      <c r="L32">
        <v>30</v>
      </c>
      <c r="M32">
        <v>30</v>
      </c>
      <c r="N32">
        <v>60</v>
      </c>
      <c r="O32">
        <v>30</v>
      </c>
      <c r="P32">
        <v>30</v>
      </c>
      <c r="Q32">
        <v>60</v>
      </c>
      <c r="R32">
        <v>60</v>
      </c>
      <c r="S32">
        <v>60</v>
      </c>
      <c r="T32">
        <v>60</v>
      </c>
    </row>
    <row r="33" spans="1:20">
      <c r="A33">
        <v>2049</v>
      </c>
      <c r="B33">
        <v>30</v>
      </c>
      <c r="C33">
        <v>30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f t="shared" si="0"/>
        <v>30</v>
      </c>
      <c r="L33">
        <v>30</v>
      </c>
      <c r="M33">
        <v>30</v>
      </c>
      <c r="N33">
        <v>60</v>
      </c>
      <c r="O33">
        <v>30</v>
      </c>
      <c r="P33">
        <v>30</v>
      </c>
      <c r="Q33">
        <v>60</v>
      </c>
      <c r="R33">
        <v>60</v>
      </c>
      <c r="S33">
        <v>60</v>
      </c>
      <c r="T33">
        <v>60</v>
      </c>
    </row>
    <row r="34" spans="1:20">
      <c r="A34">
        <v>2050</v>
      </c>
      <c r="B34">
        <v>30</v>
      </c>
      <c r="C34">
        <v>30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f t="shared" si="0"/>
        <v>30</v>
      </c>
      <c r="L34">
        <v>30</v>
      </c>
      <c r="M34">
        <v>30</v>
      </c>
      <c r="N34">
        <v>60</v>
      </c>
      <c r="O34">
        <v>30</v>
      </c>
      <c r="P34">
        <v>30</v>
      </c>
      <c r="Q34">
        <v>60</v>
      </c>
      <c r="R34">
        <v>60</v>
      </c>
      <c r="S34">
        <v>60</v>
      </c>
      <c r="T34">
        <v>60</v>
      </c>
    </row>
    <row r="35" spans="1:20">
      <c r="A35">
        <v>2051</v>
      </c>
      <c r="B35">
        <v>30</v>
      </c>
      <c r="C35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f t="shared" si="0"/>
        <v>30</v>
      </c>
      <c r="L35">
        <v>30</v>
      </c>
      <c r="M35">
        <v>30</v>
      </c>
      <c r="N35">
        <v>60</v>
      </c>
      <c r="O35">
        <v>30</v>
      </c>
      <c r="P35">
        <v>30</v>
      </c>
      <c r="Q35">
        <v>60</v>
      </c>
      <c r="R35">
        <v>60</v>
      </c>
      <c r="S35">
        <v>60</v>
      </c>
      <c r="T35">
        <v>60</v>
      </c>
    </row>
    <row r="36" spans="1:20">
      <c r="A36">
        <v>2052</v>
      </c>
      <c r="B36">
        <v>30</v>
      </c>
      <c r="C36">
        <v>30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f t="shared" si="0"/>
        <v>30</v>
      </c>
      <c r="L36">
        <v>30</v>
      </c>
      <c r="M36">
        <v>30</v>
      </c>
      <c r="N36">
        <v>60</v>
      </c>
      <c r="O36">
        <v>30</v>
      </c>
      <c r="P36">
        <v>30</v>
      </c>
      <c r="Q36">
        <v>60</v>
      </c>
      <c r="R36">
        <v>60</v>
      </c>
      <c r="S36">
        <v>60</v>
      </c>
      <c r="T36">
        <v>60</v>
      </c>
    </row>
    <row r="37" spans="1:20">
      <c r="A37">
        <v>2053</v>
      </c>
      <c r="B37">
        <v>30</v>
      </c>
      <c r="C37">
        <v>30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f t="shared" si="0"/>
        <v>30</v>
      </c>
      <c r="L37">
        <v>30</v>
      </c>
      <c r="M37">
        <v>30</v>
      </c>
      <c r="N37">
        <v>60</v>
      </c>
      <c r="O37">
        <v>30</v>
      </c>
      <c r="P37">
        <v>30</v>
      </c>
      <c r="Q37">
        <v>60</v>
      </c>
      <c r="R37">
        <v>60</v>
      </c>
      <c r="S37">
        <v>60</v>
      </c>
      <c r="T37">
        <v>60</v>
      </c>
    </row>
    <row r="38" spans="1:20">
      <c r="A38">
        <v>2054</v>
      </c>
      <c r="B38">
        <v>30</v>
      </c>
      <c r="C38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f t="shared" si="0"/>
        <v>30</v>
      </c>
      <c r="L38">
        <v>30</v>
      </c>
      <c r="M38">
        <v>30</v>
      </c>
      <c r="N38">
        <v>60</v>
      </c>
      <c r="O38">
        <v>30</v>
      </c>
      <c r="P38">
        <v>30</v>
      </c>
      <c r="Q38">
        <v>60</v>
      </c>
      <c r="R38">
        <v>60</v>
      </c>
      <c r="S38">
        <v>60</v>
      </c>
      <c r="T38">
        <v>60</v>
      </c>
    </row>
    <row r="39" spans="1:20">
      <c r="A39">
        <v>2055</v>
      </c>
      <c r="B39">
        <v>30</v>
      </c>
      <c r="C39">
        <v>30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f t="shared" si="0"/>
        <v>30</v>
      </c>
      <c r="L39">
        <v>30</v>
      </c>
      <c r="M39">
        <v>30</v>
      </c>
      <c r="N39">
        <v>60</v>
      </c>
      <c r="O39">
        <v>30</v>
      </c>
      <c r="P39">
        <v>30</v>
      </c>
      <c r="Q39">
        <v>60</v>
      </c>
      <c r="R39">
        <v>60</v>
      </c>
      <c r="S39">
        <v>60</v>
      </c>
      <c r="T39">
        <v>60</v>
      </c>
    </row>
    <row r="40" spans="1:20">
      <c r="A40">
        <v>2056</v>
      </c>
      <c r="B40">
        <v>30</v>
      </c>
      <c r="C40">
        <v>30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f t="shared" si="0"/>
        <v>30</v>
      </c>
      <c r="L40">
        <v>30</v>
      </c>
      <c r="M40">
        <v>30</v>
      </c>
      <c r="N40">
        <v>60</v>
      </c>
      <c r="O40">
        <v>30</v>
      </c>
      <c r="P40">
        <v>30</v>
      </c>
      <c r="Q40">
        <v>60</v>
      </c>
      <c r="R40">
        <v>60</v>
      </c>
      <c r="S40">
        <v>60</v>
      </c>
      <c r="T40">
        <v>60</v>
      </c>
    </row>
    <row r="41" spans="1:20">
      <c r="A41">
        <v>2057</v>
      </c>
      <c r="B41">
        <v>30</v>
      </c>
      <c r="C41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f t="shared" si="0"/>
        <v>30</v>
      </c>
      <c r="L41">
        <v>30</v>
      </c>
      <c r="M41">
        <v>30</v>
      </c>
      <c r="N41">
        <v>60</v>
      </c>
      <c r="O41">
        <v>30</v>
      </c>
      <c r="P41">
        <v>30</v>
      </c>
      <c r="Q41">
        <v>60</v>
      </c>
      <c r="R41">
        <v>60</v>
      </c>
      <c r="S41">
        <v>60</v>
      </c>
      <c r="T41">
        <v>60</v>
      </c>
    </row>
    <row r="42" spans="1:20">
      <c r="A42">
        <v>2058</v>
      </c>
      <c r="B42">
        <v>30</v>
      </c>
      <c r="C42">
        <v>30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30</v>
      </c>
      <c r="K42">
        <f t="shared" si="0"/>
        <v>30</v>
      </c>
      <c r="L42">
        <v>30</v>
      </c>
      <c r="M42">
        <v>30</v>
      </c>
      <c r="N42">
        <v>60</v>
      </c>
      <c r="O42">
        <v>30</v>
      </c>
      <c r="P42">
        <v>30</v>
      </c>
      <c r="Q42">
        <v>60</v>
      </c>
      <c r="R42">
        <v>60</v>
      </c>
      <c r="S42">
        <v>60</v>
      </c>
      <c r="T42">
        <v>60</v>
      </c>
    </row>
    <row r="43" spans="1:20">
      <c r="A43">
        <v>2059</v>
      </c>
      <c r="B43">
        <v>30</v>
      </c>
      <c r="C43">
        <v>30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30</v>
      </c>
      <c r="K43">
        <f t="shared" si="0"/>
        <v>30</v>
      </c>
      <c r="L43">
        <v>30</v>
      </c>
      <c r="M43">
        <v>30</v>
      </c>
      <c r="N43">
        <v>60</v>
      </c>
      <c r="O43">
        <v>30</v>
      </c>
      <c r="P43">
        <v>30</v>
      </c>
      <c r="Q43">
        <v>60</v>
      </c>
      <c r="R43">
        <v>60</v>
      </c>
      <c r="S43">
        <v>60</v>
      </c>
      <c r="T43">
        <v>60</v>
      </c>
    </row>
    <row r="44" spans="1:20">
      <c r="A44">
        <v>2060</v>
      </c>
      <c r="B44">
        <v>30</v>
      </c>
      <c r="C44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30</v>
      </c>
      <c r="K44">
        <f t="shared" si="0"/>
        <v>30</v>
      </c>
      <c r="L44">
        <v>30</v>
      </c>
      <c r="M44">
        <v>30</v>
      </c>
      <c r="N44">
        <v>60</v>
      </c>
      <c r="O44">
        <v>30</v>
      </c>
      <c r="P44">
        <v>30</v>
      </c>
      <c r="Q44">
        <v>60</v>
      </c>
      <c r="R44">
        <v>60</v>
      </c>
      <c r="S44">
        <v>60</v>
      </c>
      <c r="T44">
        <v>60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30B0-2C4C-49CF-8E06-E8EC91567EF3}">
  <sheetPr codeName="Sheet17"/>
  <dimension ref="A1:T44"/>
  <sheetViews>
    <sheetView workbookViewId="0">
      <selection activeCell="O1" sqref="O1:P1"/>
    </sheetView>
  </sheetViews>
  <sheetFormatPr defaultRowHeight="15.6"/>
  <sheetData>
    <row r="1" spans="1:20">
      <c r="A1">
        <v>0</v>
      </c>
      <c r="B1" t="s">
        <v>6</v>
      </c>
      <c r="C1" t="s">
        <v>8</v>
      </c>
      <c r="D1" t="s">
        <v>32</v>
      </c>
      <c r="E1" t="s">
        <v>33</v>
      </c>
      <c r="F1" t="s">
        <v>34</v>
      </c>
      <c r="G1" t="s">
        <v>36</v>
      </c>
      <c r="H1" t="s">
        <v>35</v>
      </c>
      <c r="I1" t="s">
        <v>37</v>
      </c>
      <c r="J1" t="s">
        <v>10</v>
      </c>
      <c r="K1" t="s">
        <v>91</v>
      </c>
      <c r="L1" t="s">
        <v>92</v>
      </c>
      <c r="M1" t="s">
        <v>9</v>
      </c>
      <c r="N1" t="s">
        <v>7</v>
      </c>
      <c r="O1" t="s">
        <v>93</v>
      </c>
      <c r="P1" t="s">
        <v>94</v>
      </c>
      <c r="Q1" t="s">
        <v>18</v>
      </c>
      <c r="R1" t="s">
        <v>19</v>
      </c>
      <c r="S1" t="s">
        <v>20</v>
      </c>
      <c r="T1" t="s">
        <v>21</v>
      </c>
    </row>
    <row r="2" spans="1:20">
      <c r="A2">
        <v>2018</v>
      </c>
      <c r="B2">
        <v>20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20</v>
      </c>
      <c r="K2">
        <f>P2</f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</row>
    <row r="3" spans="1:20">
      <c r="A3">
        <v>2019</v>
      </c>
      <c r="B3">
        <v>20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20</v>
      </c>
      <c r="K3">
        <f t="shared" ref="K3:K44" si="0">P3</f>
        <v>20</v>
      </c>
      <c r="L3">
        <v>20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</row>
    <row r="4" spans="1:20">
      <c r="A4">
        <v>2020</v>
      </c>
      <c r="B4">
        <v>20</v>
      </c>
      <c r="C4">
        <v>20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20</v>
      </c>
      <c r="K4">
        <f t="shared" si="0"/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20</v>
      </c>
      <c r="R4">
        <v>20</v>
      </c>
      <c r="S4">
        <v>20</v>
      </c>
      <c r="T4">
        <v>20</v>
      </c>
    </row>
    <row r="5" spans="1:20">
      <c r="A5">
        <v>2021</v>
      </c>
      <c r="B5">
        <v>20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20</v>
      </c>
      <c r="K5">
        <f t="shared" si="0"/>
        <v>20</v>
      </c>
      <c r="L5">
        <v>20</v>
      </c>
      <c r="M5">
        <v>20</v>
      </c>
      <c r="N5">
        <v>20</v>
      </c>
      <c r="O5">
        <v>20</v>
      </c>
      <c r="P5">
        <v>20</v>
      </c>
      <c r="Q5">
        <v>20</v>
      </c>
      <c r="R5">
        <v>20</v>
      </c>
      <c r="S5">
        <v>20</v>
      </c>
      <c r="T5">
        <v>20</v>
      </c>
    </row>
    <row r="6" spans="1:20">
      <c r="A6">
        <v>2022</v>
      </c>
      <c r="B6">
        <v>20</v>
      </c>
      <c r="C6">
        <v>20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20</v>
      </c>
      <c r="K6">
        <f t="shared" si="0"/>
        <v>20</v>
      </c>
      <c r="L6">
        <v>20</v>
      </c>
      <c r="M6">
        <v>20</v>
      </c>
      <c r="N6">
        <v>20</v>
      </c>
      <c r="O6">
        <v>20</v>
      </c>
      <c r="P6">
        <v>20</v>
      </c>
      <c r="Q6">
        <v>20</v>
      </c>
      <c r="R6">
        <v>20</v>
      </c>
      <c r="S6">
        <v>20</v>
      </c>
      <c r="T6">
        <v>20</v>
      </c>
    </row>
    <row r="7" spans="1:20">
      <c r="A7">
        <v>2023</v>
      </c>
      <c r="B7">
        <v>20</v>
      </c>
      <c r="C7">
        <v>20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</v>
      </c>
      <c r="K7">
        <f t="shared" si="0"/>
        <v>20</v>
      </c>
      <c r="L7">
        <v>20</v>
      </c>
      <c r="M7">
        <v>20</v>
      </c>
      <c r="N7">
        <v>20</v>
      </c>
      <c r="O7">
        <v>20</v>
      </c>
      <c r="P7">
        <v>20</v>
      </c>
      <c r="Q7">
        <v>20</v>
      </c>
      <c r="R7">
        <v>20</v>
      </c>
      <c r="S7">
        <v>20</v>
      </c>
      <c r="T7">
        <v>20</v>
      </c>
    </row>
    <row r="8" spans="1:20">
      <c r="A8">
        <v>2024</v>
      </c>
      <c r="B8">
        <v>20</v>
      </c>
      <c r="C8">
        <v>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</v>
      </c>
      <c r="K8">
        <f t="shared" si="0"/>
        <v>20</v>
      </c>
      <c r="L8">
        <v>20</v>
      </c>
      <c r="M8">
        <v>20</v>
      </c>
      <c r="N8">
        <v>20</v>
      </c>
      <c r="O8">
        <v>20</v>
      </c>
      <c r="P8">
        <v>20</v>
      </c>
      <c r="Q8">
        <v>20</v>
      </c>
      <c r="R8">
        <v>20</v>
      </c>
      <c r="S8">
        <v>20</v>
      </c>
      <c r="T8">
        <v>20</v>
      </c>
    </row>
    <row r="9" spans="1:20">
      <c r="A9">
        <v>2025</v>
      </c>
      <c r="B9">
        <v>20</v>
      </c>
      <c r="C9">
        <v>20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20</v>
      </c>
      <c r="K9">
        <f t="shared" si="0"/>
        <v>20</v>
      </c>
      <c r="L9">
        <v>20</v>
      </c>
      <c r="M9">
        <v>20</v>
      </c>
      <c r="N9">
        <v>20</v>
      </c>
      <c r="O9">
        <v>20</v>
      </c>
      <c r="P9">
        <v>20</v>
      </c>
      <c r="Q9">
        <v>20</v>
      </c>
      <c r="R9">
        <v>20</v>
      </c>
      <c r="S9">
        <v>20</v>
      </c>
      <c r="T9">
        <v>20</v>
      </c>
    </row>
    <row r="10" spans="1:20">
      <c r="A10">
        <v>2026</v>
      </c>
      <c r="B10">
        <v>20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20</v>
      </c>
      <c r="K10">
        <f t="shared" si="0"/>
        <v>20</v>
      </c>
      <c r="L10">
        <v>20</v>
      </c>
      <c r="M10">
        <v>20</v>
      </c>
      <c r="N10">
        <v>20</v>
      </c>
      <c r="O10">
        <v>20</v>
      </c>
      <c r="P10">
        <v>20</v>
      </c>
      <c r="Q10">
        <v>20</v>
      </c>
      <c r="R10">
        <v>20</v>
      </c>
      <c r="S10">
        <v>20</v>
      </c>
      <c r="T10">
        <v>20</v>
      </c>
    </row>
    <row r="11" spans="1:20">
      <c r="A11">
        <v>2027</v>
      </c>
      <c r="B11">
        <v>20</v>
      </c>
      <c r="C11">
        <v>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20</v>
      </c>
      <c r="K11">
        <f t="shared" si="0"/>
        <v>20</v>
      </c>
      <c r="L11">
        <v>20</v>
      </c>
      <c r="M11">
        <v>20</v>
      </c>
      <c r="N11">
        <v>20</v>
      </c>
      <c r="O11">
        <v>20</v>
      </c>
      <c r="P11">
        <v>20</v>
      </c>
      <c r="Q11">
        <v>20</v>
      </c>
      <c r="R11">
        <v>20</v>
      </c>
      <c r="S11">
        <v>20</v>
      </c>
      <c r="T11">
        <v>20</v>
      </c>
    </row>
    <row r="12" spans="1:20">
      <c r="A12">
        <v>2028</v>
      </c>
      <c r="B12">
        <v>20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20</v>
      </c>
      <c r="K12">
        <f t="shared" si="0"/>
        <v>20</v>
      </c>
      <c r="L12">
        <v>20</v>
      </c>
      <c r="M12">
        <v>20</v>
      </c>
      <c r="N12">
        <v>20</v>
      </c>
      <c r="O12">
        <v>20</v>
      </c>
      <c r="P12">
        <v>20</v>
      </c>
      <c r="Q12">
        <v>20</v>
      </c>
      <c r="R12">
        <v>20</v>
      </c>
      <c r="S12">
        <v>20</v>
      </c>
      <c r="T12">
        <v>20</v>
      </c>
    </row>
    <row r="13" spans="1:20">
      <c r="A13">
        <v>2029</v>
      </c>
      <c r="B13">
        <v>20</v>
      </c>
      <c r="C13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</v>
      </c>
      <c r="K13">
        <f t="shared" si="0"/>
        <v>20</v>
      </c>
      <c r="L13">
        <v>20</v>
      </c>
      <c r="M13">
        <v>20</v>
      </c>
      <c r="N13">
        <v>20</v>
      </c>
      <c r="O13">
        <v>20</v>
      </c>
      <c r="P13">
        <v>20</v>
      </c>
      <c r="Q13">
        <v>20</v>
      </c>
      <c r="R13">
        <v>20</v>
      </c>
      <c r="S13">
        <v>20</v>
      </c>
      <c r="T13">
        <v>20</v>
      </c>
    </row>
    <row r="14" spans="1:20">
      <c r="A14">
        <v>2030</v>
      </c>
      <c r="B14">
        <v>20</v>
      </c>
      <c r="C14">
        <v>20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20</v>
      </c>
      <c r="K14">
        <f t="shared" si="0"/>
        <v>20</v>
      </c>
      <c r="L14">
        <v>20</v>
      </c>
      <c r="M14">
        <v>20</v>
      </c>
      <c r="N14">
        <v>20</v>
      </c>
      <c r="O14">
        <v>20</v>
      </c>
      <c r="P14">
        <v>20</v>
      </c>
      <c r="Q14">
        <v>20</v>
      </c>
      <c r="R14">
        <v>20</v>
      </c>
      <c r="S14">
        <v>20</v>
      </c>
      <c r="T14">
        <v>20</v>
      </c>
    </row>
    <row r="15" spans="1:20">
      <c r="A15">
        <v>2031</v>
      </c>
      <c r="B15">
        <v>20</v>
      </c>
      <c r="C15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20</v>
      </c>
      <c r="K15">
        <f t="shared" si="0"/>
        <v>20</v>
      </c>
      <c r="L15">
        <v>20</v>
      </c>
      <c r="M15">
        <v>20</v>
      </c>
      <c r="N15">
        <v>20</v>
      </c>
      <c r="O15">
        <v>20</v>
      </c>
      <c r="P15">
        <v>20</v>
      </c>
      <c r="Q15">
        <v>20</v>
      </c>
      <c r="R15">
        <v>20</v>
      </c>
      <c r="S15">
        <v>20</v>
      </c>
      <c r="T15">
        <v>20</v>
      </c>
    </row>
    <row r="16" spans="1:20">
      <c r="A16">
        <v>2032</v>
      </c>
      <c r="B16">
        <v>20</v>
      </c>
      <c r="C16">
        <v>20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20</v>
      </c>
      <c r="K16">
        <f t="shared" si="0"/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</row>
    <row r="17" spans="1:20">
      <c r="A17">
        <v>2033</v>
      </c>
      <c r="B17">
        <v>20</v>
      </c>
      <c r="C17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20</v>
      </c>
      <c r="K17">
        <f t="shared" si="0"/>
        <v>20</v>
      </c>
      <c r="L17">
        <v>20</v>
      </c>
      <c r="M17">
        <v>20</v>
      </c>
      <c r="N17">
        <v>20</v>
      </c>
      <c r="O17">
        <v>20</v>
      </c>
      <c r="P17">
        <v>20</v>
      </c>
      <c r="Q17">
        <v>20</v>
      </c>
      <c r="R17">
        <v>20</v>
      </c>
      <c r="S17">
        <v>20</v>
      </c>
      <c r="T17">
        <v>20</v>
      </c>
    </row>
    <row r="18" spans="1:20">
      <c r="A18">
        <v>2034</v>
      </c>
      <c r="B18">
        <v>20</v>
      </c>
      <c r="C18">
        <v>20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20</v>
      </c>
      <c r="K18">
        <f t="shared" si="0"/>
        <v>20</v>
      </c>
      <c r="L18">
        <v>20</v>
      </c>
      <c r="M18">
        <v>20</v>
      </c>
      <c r="N18">
        <v>20</v>
      </c>
      <c r="O18">
        <v>20</v>
      </c>
      <c r="P18">
        <v>20</v>
      </c>
      <c r="Q18">
        <v>20</v>
      </c>
      <c r="R18">
        <v>20</v>
      </c>
      <c r="S18">
        <v>20</v>
      </c>
      <c r="T18">
        <v>20</v>
      </c>
    </row>
    <row r="19" spans="1:20">
      <c r="A19">
        <v>2035</v>
      </c>
      <c r="B19">
        <v>20</v>
      </c>
      <c r="C19">
        <v>20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20</v>
      </c>
      <c r="K19">
        <f t="shared" si="0"/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>
        <v>20</v>
      </c>
      <c r="R19">
        <v>20</v>
      </c>
      <c r="S19">
        <v>20</v>
      </c>
      <c r="T19">
        <v>20</v>
      </c>
    </row>
    <row r="20" spans="1:20">
      <c r="A20">
        <v>2036</v>
      </c>
      <c r="B20">
        <v>20</v>
      </c>
      <c r="C20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20</v>
      </c>
      <c r="K20">
        <f t="shared" si="0"/>
        <v>20</v>
      </c>
      <c r="L20">
        <v>20</v>
      </c>
      <c r="M20">
        <v>20</v>
      </c>
      <c r="N20">
        <v>20</v>
      </c>
      <c r="O20">
        <v>20</v>
      </c>
      <c r="P20">
        <v>20</v>
      </c>
      <c r="Q20">
        <v>20</v>
      </c>
      <c r="R20">
        <v>20</v>
      </c>
      <c r="S20">
        <v>20</v>
      </c>
      <c r="T20">
        <v>20</v>
      </c>
    </row>
    <row r="21" spans="1:20">
      <c r="A21">
        <v>2037</v>
      </c>
      <c r="B21">
        <v>20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</v>
      </c>
      <c r="K21">
        <f t="shared" si="0"/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  <c r="R21">
        <v>20</v>
      </c>
      <c r="S21">
        <v>20</v>
      </c>
      <c r="T21">
        <v>20</v>
      </c>
    </row>
    <row r="22" spans="1:20">
      <c r="A22">
        <v>2038</v>
      </c>
      <c r="B22">
        <v>20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20</v>
      </c>
      <c r="K22">
        <f t="shared" si="0"/>
        <v>20</v>
      </c>
      <c r="L22">
        <v>20</v>
      </c>
      <c r="M22">
        <v>20</v>
      </c>
      <c r="N22">
        <v>20</v>
      </c>
      <c r="O22">
        <v>20</v>
      </c>
      <c r="P22">
        <v>20</v>
      </c>
      <c r="Q22">
        <v>20</v>
      </c>
      <c r="R22">
        <v>20</v>
      </c>
      <c r="S22">
        <v>20</v>
      </c>
      <c r="T22">
        <v>20</v>
      </c>
    </row>
    <row r="23" spans="1:20">
      <c r="A23">
        <v>2039</v>
      </c>
      <c r="B23">
        <v>20</v>
      </c>
      <c r="C23">
        <v>20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20</v>
      </c>
      <c r="K23">
        <f t="shared" si="0"/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  <c r="T23">
        <v>20</v>
      </c>
    </row>
    <row r="24" spans="1:20">
      <c r="A24">
        <v>2040</v>
      </c>
      <c r="B24">
        <v>20</v>
      </c>
      <c r="C24">
        <v>20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20</v>
      </c>
      <c r="K24">
        <f t="shared" si="0"/>
        <v>20</v>
      </c>
      <c r="L24">
        <v>20</v>
      </c>
      <c r="M24">
        <v>20</v>
      </c>
      <c r="N24">
        <v>20</v>
      </c>
      <c r="O24">
        <v>20</v>
      </c>
      <c r="P24">
        <v>20</v>
      </c>
      <c r="Q24">
        <v>20</v>
      </c>
      <c r="R24">
        <v>20</v>
      </c>
      <c r="S24">
        <v>20</v>
      </c>
      <c r="T24">
        <v>20</v>
      </c>
    </row>
    <row r="25" spans="1:20">
      <c r="A25">
        <v>2041</v>
      </c>
      <c r="B25">
        <v>20</v>
      </c>
      <c r="C25">
        <v>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20</v>
      </c>
      <c r="K25">
        <f t="shared" si="0"/>
        <v>20</v>
      </c>
      <c r="L25">
        <v>20</v>
      </c>
      <c r="M25">
        <v>20</v>
      </c>
      <c r="N25">
        <v>20</v>
      </c>
      <c r="O25">
        <v>20</v>
      </c>
      <c r="P25">
        <v>20</v>
      </c>
      <c r="Q25">
        <v>20</v>
      </c>
      <c r="R25">
        <v>20</v>
      </c>
      <c r="S25">
        <v>20</v>
      </c>
      <c r="T25">
        <v>20</v>
      </c>
    </row>
    <row r="26" spans="1:20">
      <c r="A26">
        <v>2042</v>
      </c>
      <c r="B26">
        <v>20</v>
      </c>
      <c r="C26">
        <v>20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20</v>
      </c>
      <c r="K26">
        <f t="shared" si="0"/>
        <v>20</v>
      </c>
      <c r="L26">
        <v>20</v>
      </c>
      <c r="M26">
        <v>20</v>
      </c>
      <c r="N26">
        <v>20</v>
      </c>
      <c r="O26">
        <v>20</v>
      </c>
      <c r="P26">
        <v>20</v>
      </c>
      <c r="Q26">
        <v>20</v>
      </c>
      <c r="R26">
        <v>20</v>
      </c>
      <c r="S26">
        <v>20</v>
      </c>
      <c r="T26">
        <v>20</v>
      </c>
    </row>
    <row r="27" spans="1:20">
      <c r="A27">
        <v>2043</v>
      </c>
      <c r="B27">
        <v>20</v>
      </c>
      <c r="C27">
        <v>20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20</v>
      </c>
      <c r="K27">
        <f t="shared" si="0"/>
        <v>20</v>
      </c>
      <c r="L27">
        <v>20</v>
      </c>
      <c r="M27">
        <v>20</v>
      </c>
      <c r="N27">
        <v>20</v>
      </c>
      <c r="O27">
        <v>20</v>
      </c>
      <c r="P27">
        <v>20</v>
      </c>
      <c r="Q27">
        <v>20</v>
      </c>
      <c r="R27">
        <v>20</v>
      </c>
      <c r="S27">
        <v>20</v>
      </c>
      <c r="T27">
        <v>20</v>
      </c>
    </row>
    <row r="28" spans="1:20">
      <c r="A28">
        <v>2044</v>
      </c>
      <c r="B28">
        <v>20</v>
      </c>
      <c r="C28">
        <v>20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20</v>
      </c>
      <c r="K28">
        <f t="shared" si="0"/>
        <v>20</v>
      </c>
      <c r="L28">
        <v>20</v>
      </c>
      <c r="M28">
        <v>20</v>
      </c>
      <c r="N28">
        <v>20</v>
      </c>
      <c r="O28">
        <v>20</v>
      </c>
      <c r="P28">
        <v>20</v>
      </c>
      <c r="Q28">
        <v>20</v>
      </c>
      <c r="R28">
        <v>20</v>
      </c>
      <c r="S28">
        <v>20</v>
      </c>
      <c r="T28">
        <v>20</v>
      </c>
    </row>
    <row r="29" spans="1:20">
      <c r="A29">
        <v>2045</v>
      </c>
      <c r="B29">
        <v>20</v>
      </c>
      <c r="C29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20</v>
      </c>
      <c r="K29">
        <f t="shared" si="0"/>
        <v>20</v>
      </c>
      <c r="L29">
        <v>20</v>
      </c>
      <c r="M29">
        <v>20</v>
      </c>
      <c r="N29">
        <v>20</v>
      </c>
      <c r="O29">
        <v>20</v>
      </c>
      <c r="P29">
        <v>20</v>
      </c>
      <c r="Q29">
        <v>20</v>
      </c>
      <c r="R29">
        <v>20</v>
      </c>
      <c r="S29">
        <v>20</v>
      </c>
      <c r="T29">
        <v>20</v>
      </c>
    </row>
    <row r="30" spans="1:20">
      <c r="A30">
        <v>2046</v>
      </c>
      <c r="B30">
        <v>20</v>
      </c>
      <c r="C30">
        <v>20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20</v>
      </c>
      <c r="K30">
        <f t="shared" si="0"/>
        <v>20</v>
      </c>
      <c r="L30">
        <v>20</v>
      </c>
      <c r="M30">
        <v>20</v>
      </c>
      <c r="N30">
        <v>20</v>
      </c>
      <c r="O30">
        <v>20</v>
      </c>
      <c r="P30">
        <v>20</v>
      </c>
      <c r="Q30">
        <v>20</v>
      </c>
      <c r="R30">
        <v>20</v>
      </c>
      <c r="S30">
        <v>20</v>
      </c>
      <c r="T30">
        <v>20</v>
      </c>
    </row>
    <row r="31" spans="1:20">
      <c r="A31">
        <v>2047</v>
      </c>
      <c r="B31">
        <v>20</v>
      </c>
      <c r="C31">
        <v>20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20</v>
      </c>
      <c r="K31">
        <f t="shared" si="0"/>
        <v>20</v>
      </c>
      <c r="L31">
        <v>20</v>
      </c>
      <c r="M31">
        <v>20</v>
      </c>
      <c r="N31">
        <v>20</v>
      </c>
      <c r="O31">
        <v>20</v>
      </c>
      <c r="P31">
        <v>20</v>
      </c>
      <c r="Q31">
        <v>20</v>
      </c>
      <c r="R31">
        <v>20</v>
      </c>
      <c r="S31">
        <v>20</v>
      </c>
      <c r="T31">
        <v>20</v>
      </c>
    </row>
    <row r="32" spans="1:20">
      <c r="A32">
        <v>2048</v>
      </c>
      <c r="B32">
        <v>20</v>
      </c>
      <c r="C32">
        <v>20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20</v>
      </c>
      <c r="K32">
        <f t="shared" si="0"/>
        <v>20</v>
      </c>
      <c r="L32">
        <v>20</v>
      </c>
      <c r="M32">
        <v>20</v>
      </c>
      <c r="N32">
        <v>20</v>
      </c>
      <c r="O32">
        <v>20</v>
      </c>
      <c r="P32">
        <v>20</v>
      </c>
      <c r="Q32">
        <v>20</v>
      </c>
      <c r="R32">
        <v>20</v>
      </c>
      <c r="S32">
        <v>20</v>
      </c>
      <c r="T32">
        <v>20</v>
      </c>
    </row>
    <row r="33" spans="1:20">
      <c r="A33">
        <v>2049</v>
      </c>
      <c r="B33">
        <v>20</v>
      </c>
      <c r="C33">
        <v>20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20</v>
      </c>
      <c r="K33">
        <f t="shared" si="0"/>
        <v>20</v>
      </c>
      <c r="L33">
        <v>20</v>
      </c>
      <c r="M33">
        <v>20</v>
      </c>
      <c r="N33">
        <v>20</v>
      </c>
      <c r="O33">
        <v>20</v>
      </c>
      <c r="P33">
        <v>20</v>
      </c>
      <c r="Q33">
        <v>20</v>
      </c>
      <c r="R33">
        <v>20</v>
      </c>
      <c r="S33">
        <v>20</v>
      </c>
      <c r="T33">
        <v>20</v>
      </c>
    </row>
    <row r="34" spans="1:20">
      <c r="A34">
        <v>2050</v>
      </c>
      <c r="B34">
        <v>20</v>
      </c>
      <c r="C34">
        <v>20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20</v>
      </c>
      <c r="K34">
        <f t="shared" si="0"/>
        <v>20</v>
      </c>
      <c r="L34">
        <v>20</v>
      </c>
      <c r="M34">
        <v>20</v>
      </c>
      <c r="N34">
        <v>20</v>
      </c>
      <c r="O34">
        <v>20</v>
      </c>
      <c r="P34">
        <v>20</v>
      </c>
      <c r="Q34">
        <v>20</v>
      </c>
      <c r="R34">
        <v>20</v>
      </c>
      <c r="S34">
        <v>20</v>
      </c>
      <c r="T34">
        <v>20</v>
      </c>
    </row>
    <row r="35" spans="1:20">
      <c r="A35">
        <v>2051</v>
      </c>
      <c r="B35">
        <v>20</v>
      </c>
      <c r="C35">
        <v>20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20</v>
      </c>
      <c r="K35">
        <f t="shared" si="0"/>
        <v>20</v>
      </c>
      <c r="L35">
        <v>20</v>
      </c>
      <c r="M35">
        <v>20</v>
      </c>
      <c r="N35">
        <v>20</v>
      </c>
      <c r="O35">
        <v>20</v>
      </c>
      <c r="P35">
        <v>20</v>
      </c>
      <c r="Q35">
        <v>20</v>
      </c>
      <c r="R35">
        <v>20</v>
      </c>
      <c r="S35">
        <v>20</v>
      </c>
      <c r="T35">
        <v>20</v>
      </c>
    </row>
    <row r="36" spans="1:20">
      <c r="A36">
        <v>2052</v>
      </c>
      <c r="B36">
        <v>20</v>
      </c>
      <c r="C36">
        <v>20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20</v>
      </c>
      <c r="K36">
        <f t="shared" si="0"/>
        <v>20</v>
      </c>
      <c r="L36">
        <v>20</v>
      </c>
      <c r="M36">
        <v>20</v>
      </c>
      <c r="N36">
        <v>20</v>
      </c>
      <c r="O36">
        <v>20</v>
      </c>
      <c r="P36">
        <v>20</v>
      </c>
      <c r="Q36">
        <v>20</v>
      </c>
      <c r="R36">
        <v>20</v>
      </c>
      <c r="S36">
        <v>20</v>
      </c>
      <c r="T36">
        <v>20</v>
      </c>
    </row>
    <row r="37" spans="1:20">
      <c r="A37">
        <v>2053</v>
      </c>
      <c r="B37">
        <v>20</v>
      </c>
      <c r="C37">
        <v>20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20</v>
      </c>
      <c r="K37">
        <f t="shared" si="0"/>
        <v>20</v>
      </c>
      <c r="L37">
        <v>20</v>
      </c>
      <c r="M37">
        <v>20</v>
      </c>
      <c r="N37">
        <v>20</v>
      </c>
      <c r="O37">
        <v>20</v>
      </c>
      <c r="P37">
        <v>20</v>
      </c>
      <c r="Q37">
        <v>20</v>
      </c>
      <c r="R37">
        <v>20</v>
      </c>
      <c r="S37">
        <v>20</v>
      </c>
      <c r="T37">
        <v>20</v>
      </c>
    </row>
    <row r="38" spans="1:20">
      <c r="A38">
        <v>2054</v>
      </c>
      <c r="B38">
        <v>20</v>
      </c>
      <c r="C38">
        <v>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20</v>
      </c>
      <c r="K38">
        <f t="shared" si="0"/>
        <v>20</v>
      </c>
      <c r="L38">
        <v>20</v>
      </c>
      <c r="M38">
        <v>20</v>
      </c>
      <c r="N38">
        <v>20</v>
      </c>
      <c r="O38">
        <v>20</v>
      </c>
      <c r="P38">
        <v>20</v>
      </c>
      <c r="Q38">
        <v>20</v>
      </c>
      <c r="R38">
        <v>20</v>
      </c>
      <c r="S38">
        <v>20</v>
      </c>
      <c r="T38">
        <v>20</v>
      </c>
    </row>
    <row r="39" spans="1:20">
      <c r="A39">
        <v>2055</v>
      </c>
      <c r="B39">
        <v>20</v>
      </c>
      <c r="C39">
        <v>20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20</v>
      </c>
      <c r="K39">
        <f t="shared" si="0"/>
        <v>20</v>
      </c>
      <c r="L39">
        <v>20</v>
      </c>
      <c r="M39">
        <v>20</v>
      </c>
      <c r="N39">
        <v>20</v>
      </c>
      <c r="O39">
        <v>20</v>
      </c>
      <c r="P39">
        <v>20</v>
      </c>
      <c r="Q39">
        <v>20</v>
      </c>
      <c r="R39">
        <v>20</v>
      </c>
      <c r="S39">
        <v>20</v>
      </c>
      <c r="T39">
        <v>20</v>
      </c>
    </row>
    <row r="40" spans="1:20">
      <c r="A40">
        <v>2056</v>
      </c>
      <c r="B40">
        <v>20</v>
      </c>
      <c r="C40">
        <v>20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20</v>
      </c>
      <c r="K40">
        <f t="shared" si="0"/>
        <v>20</v>
      </c>
      <c r="L40">
        <v>20</v>
      </c>
      <c r="M40">
        <v>20</v>
      </c>
      <c r="N40">
        <v>20</v>
      </c>
      <c r="O40">
        <v>20</v>
      </c>
      <c r="P40">
        <v>20</v>
      </c>
      <c r="Q40">
        <v>20</v>
      </c>
      <c r="R40">
        <v>20</v>
      </c>
      <c r="S40">
        <v>20</v>
      </c>
      <c r="T40">
        <v>20</v>
      </c>
    </row>
    <row r="41" spans="1:20">
      <c r="A41">
        <v>2057</v>
      </c>
      <c r="B41">
        <v>20</v>
      </c>
      <c r="C41">
        <v>20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20</v>
      </c>
      <c r="K41">
        <f t="shared" si="0"/>
        <v>20</v>
      </c>
      <c r="L41">
        <v>20</v>
      </c>
      <c r="M41">
        <v>20</v>
      </c>
      <c r="N41">
        <v>20</v>
      </c>
      <c r="O41">
        <v>20</v>
      </c>
      <c r="P41">
        <v>20</v>
      </c>
      <c r="Q41">
        <v>20</v>
      </c>
      <c r="R41">
        <v>20</v>
      </c>
      <c r="S41">
        <v>20</v>
      </c>
      <c r="T41">
        <v>20</v>
      </c>
    </row>
    <row r="42" spans="1:20">
      <c r="A42">
        <v>2058</v>
      </c>
      <c r="B42">
        <v>20</v>
      </c>
      <c r="C42">
        <v>20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20</v>
      </c>
      <c r="K42">
        <f t="shared" si="0"/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</row>
    <row r="43" spans="1:20">
      <c r="A43">
        <v>2059</v>
      </c>
      <c r="B43">
        <v>20</v>
      </c>
      <c r="C43">
        <v>20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20</v>
      </c>
      <c r="K43">
        <f t="shared" si="0"/>
        <v>20</v>
      </c>
      <c r="L43">
        <v>20</v>
      </c>
      <c r="M43">
        <v>20</v>
      </c>
      <c r="N43">
        <v>20</v>
      </c>
      <c r="O43">
        <v>20</v>
      </c>
      <c r="P43">
        <v>20</v>
      </c>
      <c r="Q43">
        <v>20</v>
      </c>
      <c r="R43">
        <v>20</v>
      </c>
      <c r="S43">
        <v>20</v>
      </c>
      <c r="T43">
        <v>20</v>
      </c>
    </row>
    <row r="44" spans="1:20">
      <c r="A44">
        <v>2060</v>
      </c>
      <c r="B44">
        <v>20</v>
      </c>
      <c r="C44">
        <v>20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20</v>
      </c>
      <c r="K44">
        <f t="shared" si="0"/>
        <v>20</v>
      </c>
      <c r="L44">
        <v>20</v>
      </c>
      <c r="M44">
        <v>20</v>
      </c>
      <c r="N44">
        <v>20</v>
      </c>
      <c r="O44">
        <v>20</v>
      </c>
      <c r="P44">
        <v>20</v>
      </c>
      <c r="Q44">
        <v>20</v>
      </c>
      <c r="R44">
        <v>20</v>
      </c>
      <c r="S44">
        <v>20</v>
      </c>
      <c r="T44">
        <v>20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6AA0-8052-44C1-B5C9-218DC84EA95E}">
  <dimension ref="A1:Y44"/>
  <sheetViews>
    <sheetView workbookViewId="0">
      <selection activeCell="O1" sqref="O1:P1"/>
    </sheetView>
  </sheetViews>
  <sheetFormatPr defaultRowHeight="15.6"/>
  <sheetData>
    <row r="1" spans="1:25">
      <c r="B1" s="16" t="s">
        <v>6</v>
      </c>
      <c r="C1" s="16" t="s">
        <v>8</v>
      </c>
      <c r="D1" s="16" t="s">
        <v>32</v>
      </c>
      <c r="E1" s="16" t="s">
        <v>33</v>
      </c>
      <c r="F1" s="16" t="s">
        <v>34</v>
      </c>
      <c r="G1" s="16" t="s">
        <v>36</v>
      </c>
      <c r="H1" s="16" t="s">
        <v>35</v>
      </c>
      <c r="I1" s="16" t="s">
        <v>37</v>
      </c>
      <c r="J1" s="16" t="s">
        <v>10</v>
      </c>
      <c r="K1" t="s">
        <v>91</v>
      </c>
      <c r="L1" t="s">
        <v>92</v>
      </c>
      <c r="M1" s="16" t="s">
        <v>9</v>
      </c>
      <c r="N1" s="17" t="s">
        <v>7</v>
      </c>
      <c r="O1" t="s">
        <v>93</v>
      </c>
      <c r="P1" t="s">
        <v>94</v>
      </c>
      <c r="Q1" s="16" t="s">
        <v>18</v>
      </c>
      <c r="R1" s="16" t="s">
        <v>19</v>
      </c>
      <c r="S1" s="16" t="s">
        <v>20</v>
      </c>
      <c r="T1" s="16" t="s">
        <v>21</v>
      </c>
    </row>
    <row r="2" spans="1:25">
      <c r="A2">
        <v>2018</v>
      </c>
      <c r="B2" s="5">
        <v>87.5</v>
      </c>
      <c r="C2" s="5">
        <v>63.5</v>
      </c>
      <c r="D2" s="5">
        <v>173.5</v>
      </c>
      <c r="E2" s="5">
        <v>173.5</v>
      </c>
      <c r="F2" s="5">
        <v>173.5</v>
      </c>
      <c r="G2" s="5">
        <v>173.5</v>
      </c>
      <c r="H2" s="5">
        <v>173.5</v>
      </c>
      <c r="I2" s="5">
        <v>173.5</v>
      </c>
      <c r="J2" s="5">
        <v>0</v>
      </c>
      <c r="K2">
        <v>0</v>
      </c>
      <c r="L2" s="5">
        <v>0</v>
      </c>
      <c r="M2" s="5">
        <v>6.61</v>
      </c>
      <c r="N2" s="5">
        <v>174.57</v>
      </c>
      <c r="O2" s="5">
        <v>14</v>
      </c>
      <c r="P2" s="5">
        <v>14</v>
      </c>
      <c r="Q2" s="5">
        <f>M2</f>
        <v>6.61</v>
      </c>
      <c r="R2" s="5">
        <f>M2</f>
        <v>6.61</v>
      </c>
      <c r="S2" s="5">
        <f>1.2*M2</f>
        <v>7.9320000000000004</v>
      </c>
      <c r="T2" s="5">
        <f>M2</f>
        <v>6.61</v>
      </c>
    </row>
    <row r="3" spans="1:25">
      <c r="A3">
        <v>2019</v>
      </c>
      <c r="B3" s="5">
        <v>87.5</v>
      </c>
      <c r="C3" s="5">
        <v>63.5</v>
      </c>
      <c r="D3" s="5">
        <v>168.7</v>
      </c>
      <c r="E3" s="5">
        <v>168.7</v>
      </c>
      <c r="F3" s="5">
        <v>168.7</v>
      </c>
      <c r="G3" s="5">
        <v>168.7</v>
      </c>
      <c r="H3" s="5">
        <v>168.7</v>
      </c>
      <c r="I3" s="5">
        <v>168.7</v>
      </c>
      <c r="J3" s="5">
        <v>0</v>
      </c>
      <c r="K3">
        <v>0</v>
      </c>
      <c r="L3" s="5">
        <v>0</v>
      </c>
      <c r="M3" s="5">
        <v>6.5596874999999999</v>
      </c>
      <c r="N3" s="5">
        <f>N2-1</f>
        <v>173.57</v>
      </c>
      <c r="O3" s="5">
        <v>14</v>
      </c>
      <c r="P3" s="5">
        <v>14</v>
      </c>
      <c r="Q3" s="5">
        <f t="shared" ref="Q3:Q44" si="0">M3</f>
        <v>6.5596874999999999</v>
      </c>
      <c r="R3" s="5">
        <f t="shared" ref="R3:R44" si="1">M3</f>
        <v>6.5596874999999999</v>
      </c>
      <c r="S3" s="5">
        <f t="shared" ref="S3:S44" si="2">1.2*M3</f>
        <v>7.8716249999999999</v>
      </c>
      <c r="T3" s="5">
        <f t="shared" ref="T3:T44" si="3">M3</f>
        <v>6.5596874999999999</v>
      </c>
      <c r="W3" t="s">
        <v>85</v>
      </c>
    </row>
    <row r="4" spans="1:25">
      <c r="A4" s="14">
        <v>2020</v>
      </c>
      <c r="B4" s="5">
        <v>87.5</v>
      </c>
      <c r="C4" s="5">
        <v>63.5</v>
      </c>
      <c r="D4" s="5">
        <v>163.9</v>
      </c>
      <c r="E4" s="5">
        <v>163.9</v>
      </c>
      <c r="F4" s="5">
        <v>163.9</v>
      </c>
      <c r="G4" s="5">
        <v>163.9</v>
      </c>
      <c r="H4" s="5">
        <v>163.9</v>
      </c>
      <c r="I4" s="5">
        <v>163.9</v>
      </c>
      <c r="J4" s="5">
        <v>0</v>
      </c>
      <c r="K4">
        <v>0</v>
      </c>
      <c r="L4" s="5">
        <v>0</v>
      </c>
      <c r="M4" s="5">
        <v>6.5093750000000004</v>
      </c>
      <c r="N4" s="5">
        <f t="shared" ref="N4:N44" si="4">N3-1</f>
        <v>172.57</v>
      </c>
      <c r="O4" s="5">
        <v>14</v>
      </c>
      <c r="P4" s="5">
        <v>14</v>
      </c>
      <c r="Q4" s="5">
        <f t="shared" si="0"/>
        <v>6.5093750000000004</v>
      </c>
      <c r="R4" s="5">
        <f t="shared" si="1"/>
        <v>6.5093750000000004</v>
      </c>
      <c r="S4" s="5">
        <f t="shared" si="2"/>
        <v>7.8112500000000002</v>
      </c>
      <c r="T4" s="5">
        <f t="shared" si="3"/>
        <v>6.5093750000000004</v>
      </c>
    </row>
    <row r="5" spans="1:25">
      <c r="A5">
        <v>2021</v>
      </c>
      <c r="B5" s="5">
        <v>87.5</v>
      </c>
      <c r="C5" s="5">
        <v>63.5</v>
      </c>
      <c r="D5" s="5">
        <v>159.1</v>
      </c>
      <c r="E5" s="5">
        <v>159.1</v>
      </c>
      <c r="F5" s="5">
        <v>159.1</v>
      </c>
      <c r="G5" s="5">
        <v>159.1</v>
      </c>
      <c r="H5" s="5">
        <v>159.1</v>
      </c>
      <c r="I5" s="5">
        <v>159.1</v>
      </c>
      <c r="J5" s="5">
        <v>0</v>
      </c>
      <c r="K5">
        <v>0</v>
      </c>
      <c r="L5" s="5">
        <v>0</v>
      </c>
      <c r="M5" s="5">
        <v>6.4590624999999999</v>
      </c>
      <c r="N5" s="5">
        <f t="shared" si="4"/>
        <v>171.57</v>
      </c>
      <c r="O5" s="5">
        <v>14</v>
      </c>
      <c r="P5" s="5">
        <v>14</v>
      </c>
      <c r="Q5" s="5">
        <f t="shared" si="0"/>
        <v>6.4590624999999999</v>
      </c>
      <c r="R5" s="5">
        <f t="shared" si="1"/>
        <v>6.4590624999999999</v>
      </c>
      <c r="S5" s="5">
        <f t="shared" si="2"/>
        <v>7.7508749999999997</v>
      </c>
      <c r="T5" s="5">
        <f t="shared" si="3"/>
        <v>6.4590624999999999</v>
      </c>
      <c r="W5" s="15" t="s">
        <v>86</v>
      </c>
      <c r="X5" t="s">
        <v>87</v>
      </c>
      <c r="Y5" t="s">
        <v>89</v>
      </c>
    </row>
    <row r="6" spans="1:25">
      <c r="A6">
        <v>2022</v>
      </c>
      <c r="B6" s="5">
        <v>87.5</v>
      </c>
      <c r="C6" s="5">
        <v>63.5</v>
      </c>
      <c r="D6" s="5">
        <v>154.30000000000001</v>
      </c>
      <c r="E6" s="5">
        <v>154.30000000000001</v>
      </c>
      <c r="F6" s="5">
        <v>154.30000000000001</v>
      </c>
      <c r="G6" s="5">
        <v>154.30000000000001</v>
      </c>
      <c r="H6" s="5">
        <v>154.30000000000001</v>
      </c>
      <c r="I6" s="5">
        <v>154.30000000000001</v>
      </c>
      <c r="J6" s="5">
        <v>0</v>
      </c>
      <c r="K6">
        <v>0</v>
      </c>
      <c r="L6" s="5">
        <v>0</v>
      </c>
      <c r="M6" s="5">
        <v>6.4087500000000004</v>
      </c>
      <c r="N6" s="5">
        <f t="shared" si="4"/>
        <v>170.57</v>
      </c>
      <c r="O6" s="5">
        <v>14</v>
      </c>
      <c r="P6" s="5">
        <v>14</v>
      </c>
      <c r="Q6" s="5">
        <f t="shared" si="0"/>
        <v>6.4087500000000004</v>
      </c>
      <c r="R6" s="5">
        <f t="shared" si="1"/>
        <v>6.4087500000000004</v>
      </c>
      <c r="S6" s="5">
        <f t="shared" si="2"/>
        <v>7.6905000000000001</v>
      </c>
      <c r="T6" s="5">
        <f t="shared" si="3"/>
        <v>6.4087500000000004</v>
      </c>
    </row>
    <row r="7" spans="1:25">
      <c r="A7">
        <v>2023</v>
      </c>
      <c r="B7" s="5">
        <v>87.5</v>
      </c>
      <c r="C7" s="5">
        <v>63.5</v>
      </c>
      <c r="D7" s="5">
        <v>149.5</v>
      </c>
      <c r="E7" s="5">
        <v>149.5</v>
      </c>
      <c r="F7" s="5">
        <v>149.5</v>
      </c>
      <c r="G7" s="5">
        <v>149.5</v>
      </c>
      <c r="H7" s="5">
        <v>149.5</v>
      </c>
      <c r="I7" s="5">
        <v>149.5</v>
      </c>
      <c r="J7" s="5">
        <v>0</v>
      </c>
      <c r="K7">
        <v>0</v>
      </c>
      <c r="L7" s="5">
        <v>0</v>
      </c>
      <c r="M7" s="5">
        <v>6.3584375</v>
      </c>
      <c r="N7" s="5">
        <f t="shared" si="4"/>
        <v>169.57</v>
      </c>
      <c r="O7" s="5">
        <v>14</v>
      </c>
      <c r="P7" s="5">
        <v>14</v>
      </c>
      <c r="Q7" s="5">
        <f t="shared" si="0"/>
        <v>6.3584375</v>
      </c>
      <c r="R7" s="5">
        <f t="shared" si="1"/>
        <v>6.3584375</v>
      </c>
      <c r="S7" s="5">
        <f t="shared" si="2"/>
        <v>7.6301249999999996</v>
      </c>
      <c r="T7" s="5">
        <f t="shared" si="3"/>
        <v>6.3584375</v>
      </c>
      <c r="W7" t="s">
        <v>90</v>
      </c>
      <c r="X7" t="s">
        <v>88</v>
      </c>
    </row>
    <row r="8" spans="1:25">
      <c r="A8">
        <v>2024</v>
      </c>
      <c r="B8" s="5">
        <v>87.5</v>
      </c>
      <c r="C8" s="5">
        <v>63.5</v>
      </c>
      <c r="D8" s="5">
        <v>144.69999999999999</v>
      </c>
      <c r="E8" s="5">
        <v>144.69999999999999</v>
      </c>
      <c r="F8" s="5">
        <v>144.69999999999999</v>
      </c>
      <c r="G8" s="5">
        <v>144.69999999999999</v>
      </c>
      <c r="H8" s="5">
        <v>144.69999999999999</v>
      </c>
      <c r="I8" s="5">
        <v>144.69999999999999</v>
      </c>
      <c r="J8" s="5">
        <v>0</v>
      </c>
      <c r="K8">
        <v>0</v>
      </c>
      <c r="L8" s="5">
        <v>0</v>
      </c>
      <c r="M8" s="5">
        <v>6.3081250000000004</v>
      </c>
      <c r="N8" s="5">
        <f t="shared" si="4"/>
        <v>168.57</v>
      </c>
      <c r="O8" s="5">
        <v>14</v>
      </c>
      <c r="P8" s="5">
        <v>14</v>
      </c>
      <c r="Q8" s="5">
        <f t="shared" si="0"/>
        <v>6.3081250000000004</v>
      </c>
      <c r="R8" s="5">
        <f t="shared" si="1"/>
        <v>6.3081250000000004</v>
      </c>
      <c r="S8" s="5">
        <f t="shared" si="2"/>
        <v>7.56975</v>
      </c>
      <c r="T8" s="5">
        <f t="shared" si="3"/>
        <v>6.3081250000000004</v>
      </c>
    </row>
    <row r="9" spans="1:25">
      <c r="A9" s="14">
        <v>2025</v>
      </c>
      <c r="B9" s="5">
        <v>87.5</v>
      </c>
      <c r="C9" s="5">
        <v>63.5</v>
      </c>
      <c r="D9" s="5">
        <v>139.9</v>
      </c>
      <c r="E9" s="5">
        <v>139.9</v>
      </c>
      <c r="F9" s="5">
        <v>139.9</v>
      </c>
      <c r="G9" s="5">
        <v>139.9</v>
      </c>
      <c r="H9" s="5">
        <v>139.9</v>
      </c>
      <c r="I9" s="5">
        <v>139.9</v>
      </c>
      <c r="J9" s="5">
        <v>0</v>
      </c>
      <c r="K9">
        <v>0</v>
      </c>
      <c r="L9" s="5">
        <v>0</v>
      </c>
      <c r="M9" s="5">
        <v>6.2578125</v>
      </c>
      <c r="N9" s="5">
        <f t="shared" si="4"/>
        <v>167.57</v>
      </c>
      <c r="O9" s="5">
        <v>14</v>
      </c>
      <c r="P9" s="5">
        <v>14</v>
      </c>
      <c r="Q9" s="5">
        <f t="shared" si="0"/>
        <v>6.2578125</v>
      </c>
      <c r="R9" s="5">
        <f t="shared" si="1"/>
        <v>6.2578125</v>
      </c>
      <c r="S9" s="5">
        <f t="shared" si="2"/>
        <v>7.5093749999999995</v>
      </c>
      <c r="T9" s="5">
        <f t="shared" si="3"/>
        <v>6.2578125</v>
      </c>
    </row>
    <row r="10" spans="1:25">
      <c r="A10">
        <v>2026</v>
      </c>
      <c r="B10" s="5">
        <v>87.5</v>
      </c>
      <c r="C10" s="5">
        <v>63.5</v>
      </c>
      <c r="D10" s="5">
        <v>133.62</v>
      </c>
      <c r="E10" s="5">
        <v>133.62</v>
      </c>
      <c r="F10" s="5">
        <v>133.62</v>
      </c>
      <c r="G10" s="5">
        <v>133.62</v>
      </c>
      <c r="H10" s="5">
        <v>133.62</v>
      </c>
      <c r="I10" s="5">
        <v>133.62</v>
      </c>
      <c r="J10" s="5">
        <v>0</v>
      </c>
      <c r="K10">
        <v>0</v>
      </c>
      <c r="L10" s="5">
        <v>0</v>
      </c>
      <c r="M10" s="5">
        <v>6.2075000000000005</v>
      </c>
      <c r="N10" s="5">
        <f t="shared" si="4"/>
        <v>166.57</v>
      </c>
      <c r="O10" s="5">
        <v>14</v>
      </c>
      <c r="P10" s="5">
        <v>14</v>
      </c>
      <c r="Q10" s="5">
        <f t="shared" si="0"/>
        <v>6.2075000000000005</v>
      </c>
      <c r="R10" s="5">
        <f t="shared" si="1"/>
        <v>6.2075000000000005</v>
      </c>
      <c r="S10" s="5">
        <f t="shared" si="2"/>
        <v>7.4489999999999998</v>
      </c>
      <c r="T10" s="5">
        <f t="shared" si="3"/>
        <v>6.2075000000000005</v>
      </c>
    </row>
    <row r="11" spans="1:25">
      <c r="A11">
        <v>2027</v>
      </c>
      <c r="B11" s="5">
        <v>87.5</v>
      </c>
      <c r="C11" s="5">
        <v>63.5</v>
      </c>
      <c r="D11" s="5">
        <v>127.34</v>
      </c>
      <c r="E11" s="5">
        <v>127.34</v>
      </c>
      <c r="F11" s="5">
        <v>127.34</v>
      </c>
      <c r="G11" s="5">
        <v>127.34</v>
      </c>
      <c r="H11" s="5">
        <v>127.34</v>
      </c>
      <c r="I11" s="5">
        <v>127.34</v>
      </c>
      <c r="J11" s="5">
        <v>0</v>
      </c>
      <c r="K11">
        <v>0</v>
      </c>
      <c r="L11" s="5">
        <v>0</v>
      </c>
      <c r="M11" s="5">
        <v>6.1571875</v>
      </c>
      <c r="N11" s="5">
        <f t="shared" si="4"/>
        <v>165.57</v>
      </c>
      <c r="O11" s="5">
        <v>14</v>
      </c>
      <c r="P11" s="5">
        <v>14</v>
      </c>
      <c r="Q11" s="5">
        <f t="shared" si="0"/>
        <v>6.1571875</v>
      </c>
      <c r="R11" s="5">
        <f t="shared" si="1"/>
        <v>6.1571875</v>
      </c>
      <c r="S11" s="5">
        <f t="shared" si="2"/>
        <v>7.3886249999999993</v>
      </c>
      <c r="T11" s="5">
        <f t="shared" si="3"/>
        <v>6.1571875</v>
      </c>
    </row>
    <row r="12" spans="1:25">
      <c r="A12">
        <v>2028</v>
      </c>
      <c r="B12" s="5">
        <v>87.5</v>
      </c>
      <c r="C12" s="5">
        <v>63.5</v>
      </c>
      <c r="D12" s="5">
        <v>121.06</v>
      </c>
      <c r="E12" s="5">
        <v>121.06</v>
      </c>
      <c r="F12" s="5">
        <v>121.06</v>
      </c>
      <c r="G12" s="5">
        <v>121.06</v>
      </c>
      <c r="H12" s="5">
        <v>121.06</v>
      </c>
      <c r="I12" s="5">
        <v>121.06</v>
      </c>
      <c r="J12" s="5">
        <v>0</v>
      </c>
      <c r="K12">
        <v>0</v>
      </c>
      <c r="L12" s="5">
        <v>0</v>
      </c>
      <c r="M12" s="5">
        <v>6.1068750000000005</v>
      </c>
      <c r="N12" s="5">
        <f t="shared" si="4"/>
        <v>164.57</v>
      </c>
      <c r="O12" s="5">
        <v>14</v>
      </c>
      <c r="P12" s="5">
        <v>14</v>
      </c>
      <c r="Q12" s="5">
        <f t="shared" si="0"/>
        <v>6.1068750000000005</v>
      </c>
      <c r="R12" s="5">
        <f t="shared" si="1"/>
        <v>6.1068750000000005</v>
      </c>
      <c r="S12" s="5">
        <f t="shared" si="2"/>
        <v>7.3282500000000006</v>
      </c>
      <c r="T12" s="5">
        <f t="shared" si="3"/>
        <v>6.1068750000000005</v>
      </c>
    </row>
    <row r="13" spans="1:25">
      <c r="A13">
        <v>2029</v>
      </c>
      <c r="B13" s="5">
        <v>87.5</v>
      </c>
      <c r="C13" s="5">
        <v>63.5</v>
      </c>
      <c r="D13" s="5">
        <v>114.78</v>
      </c>
      <c r="E13" s="5">
        <v>114.78</v>
      </c>
      <c r="F13" s="5">
        <v>114.78</v>
      </c>
      <c r="G13" s="5">
        <v>114.78</v>
      </c>
      <c r="H13" s="5">
        <v>114.78</v>
      </c>
      <c r="I13" s="5">
        <v>114.78</v>
      </c>
      <c r="J13" s="5">
        <v>0</v>
      </c>
      <c r="K13">
        <v>0</v>
      </c>
      <c r="L13" s="5">
        <v>0</v>
      </c>
      <c r="M13" s="5">
        <v>6.0565625000000001</v>
      </c>
      <c r="N13" s="5">
        <f t="shared" si="4"/>
        <v>163.57</v>
      </c>
      <c r="O13" s="5">
        <v>14</v>
      </c>
      <c r="P13" s="5">
        <v>14</v>
      </c>
      <c r="Q13" s="5">
        <f t="shared" si="0"/>
        <v>6.0565625000000001</v>
      </c>
      <c r="R13" s="5">
        <f t="shared" si="1"/>
        <v>6.0565625000000001</v>
      </c>
      <c r="S13" s="5">
        <f t="shared" si="2"/>
        <v>7.2678750000000001</v>
      </c>
      <c r="T13" s="5">
        <f t="shared" si="3"/>
        <v>6.0565625000000001</v>
      </c>
    </row>
    <row r="14" spans="1:25">
      <c r="A14">
        <v>2030</v>
      </c>
      <c r="B14" s="5">
        <v>87.5</v>
      </c>
      <c r="C14" s="5">
        <v>63.5</v>
      </c>
      <c r="D14" s="5">
        <v>108.5</v>
      </c>
      <c r="E14" s="5">
        <v>108.5</v>
      </c>
      <c r="F14" s="5">
        <v>108.5</v>
      </c>
      <c r="G14" s="5">
        <v>108.5</v>
      </c>
      <c r="H14" s="5">
        <v>108.5</v>
      </c>
      <c r="I14" s="5">
        <v>108.5</v>
      </c>
      <c r="J14" s="5">
        <v>0</v>
      </c>
      <c r="K14">
        <v>0</v>
      </c>
      <c r="L14" s="5">
        <v>0</v>
      </c>
      <c r="M14" s="5">
        <v>6.0062500000000005</v>
      </c>
      <c r="N14" s="5">
        <f t="shared" si="4"/>
        <v>162.57</v>
      </c>
      <c r="O14" s="5">
        <v>14</v>
      </c>
      <c r="P14" s="5">
        <v>14</v>
      </c>
      <c r="Q14" s="5">
        <f t="shared" si="0"/>
        <v>6.0062500000000005</v>
      </c>
      <c r="R14" s="5">
        <f t="shared" si="1"/>
        <v>6.0062500000000005</v>
      </c>
      <c r="S14" s="5">
        <f t="shared" si="2"/>
        <v>7.2075000000000005</v>
      </c>
      <c r="T14" s="5">
        <f t="shared" si="3"/>
        <v>6.0062500000000005</v>
      </c>
    </row>
    <row r="15" spans="1:25">
      <c r="A15">
        <v>2031</v>
      </c>
      <c r="B15" s="5">
        <v>87.5</v>
      </c>
      <c r="C15" s="5">
        <v>63.5</v>
      </c>
      <c r="D15" s="5">
        <v>102.22</v>
      </c>
      <c r="E15" s="5">
        <v>102.22</v>
      </c>
      <c r="F15" s="5">
        <v>102.22</v>
      </c>
      <c r="G15" s="5">
        <v>102.22</v>
      </c>
      <c r="H15" s="5">
        <v>102.22</v>
      </c>
      <c r="I15" s="5">
        <v>102.22</v>
      </c>
      <c r="J15" s="5">
        <v>0</v>
      </c>
      <c r="K15">
        <v>0</v>
      </c>
      <c r="L15" s="5">
        <v>0</v>
      </c>
      <c r="M15" s="5">
        <v>5.9559375000000001</v>
      </c>
      <c r="N15" s="5">
        <f t="shared" si="4"/>
        <v>161.57</v>
      </c>
      <c r="O15" s="5">
        <v>14</v>
      </c>
      <c r="P15" s="5">
        <v>14</v>
      </c>
      <c r="Q15" s="5">
        <f t="shared" si="0"/>
        <v>5.9559375000000001</v>
      </c>
      <c r="R15" s="5">
        <f t="shared" si="1"/>
        <v>5.9559375000000001</v>
      </c>
      <c r="S15" s="5">
        <f t="shared" si="2"/>
        <v>7.147125</v>
      </c>
      <c r="T15" s="5">
        <f t="shared" si="3"/>
        <v>5.9559375000000001</v>
      </c>
    </row>
    <row r="16" spans="1:25">
      <c r="A16">
        <v>2032</v>
      </c>
      <c r="B16" s="5">
        <v>87.5</v>
      </c>
      <c r="C16" s="5">
        <v>63.5</v>
      </c>
      <c r="D16" s="5">
        <v>95.94</v>
      </c>
      <c r="E16" s="5">
        <v>95.94</v>
      </c>
      <c r="F16" s="5">
        <v>95.94</v>
      </c>
      <c r="G16" s="5">
        <v>95.94</v>
      </c>
      <c r="H16" s="5">
        <v>95.94</v>
      </c>
      <c r="I16" s="5">
        <v>95.94</v>
      </c>
      <c r="J16" s="5">
        <v>0</v>
      </c>
      <c r="K16">
        <v>0</v>
      </c>
      <c r="L16" s="5">
        <v>0</v>
      </c>
      <c r="M16" s="5">
        <v>5.9056250000000006</v>
      </c>
      <c r="N16" s="5">
        <f t="shared" si="4"/>
        <v>160.57</v>
      </c>
      <c r="O16" s="5">
        <v>14</v>
      </c>
      <c r="P16" s="5">
        <v>14</v>
      </c>
      <c r="Q16" s="5">
        <f t="shared" si="0"/>
        <v>5.9056250000000006</v>
      </c>
      <c r="R16" s="5">
        <f t="shared" si="1"/>
        <v>5.9056250000000006</v>
      </c>
      <c r="S16" s="5">
        <f t="shared" si="2"/>
        <v>7.0867500000000003</v>
      </c>
      <c r="T16" s="5">
        <f t="shared" si="3"/>
        <v>5.9056250000000006</v>
      </c>
    </row>
    <row r="17" spans="1:20">
      <c r="A17">
        <v>2033</v>
      </c>
      <c r="B17" s="5">
        <v>87.5</v>
      </c>
      <c r="C17" s="5">
        <v>63.5</v>
      </c>
      <c r="D17" s="5">
        <v>89.66</v>
      </c>
      <c r="E17" s="5">
        <v>89.66</v>
      </c>
      <c r="F17" s="5">
        <v>89.66</v>
      </c>
      <c r="G17" s="5">
        <v>89.66</v>
      </c>
      <c r="H17" s="5">
        <v>89.66</v>
      </c>
      <c r="I17" s="5">
        <v>89.66</v>
      </c>
      <c r="J17" s="5">
        <v>0</v>
      </c>
      <c r="K17">
        <v>0</v>
      </c>
      <c r="L17" s="5">
        <v>0</v>
      </c>
      <c r="M17" s="5">
        <v>5.8553125000000001</v>
      </c>
      <c r="N17" s="5">
        <f t="shared" si="4"/>
        <v>159.57</v>
      </c>
      <c r="O17" s="5">
        <v>14</v>
      </c>
      <c r="P17" s="5">
        <v>14</v>
      </c>
      <c r="Q17" s="5">
        <f t="shared" si="0"/>
        <v>5.8553125000000001</v>
      </c>
      <c r="R17" s="5">
        <f t="shared" si="1"/>
        <v>5.8553125000000001</v>
      </c>
      <c r="S17" s="5">
        <f t="shared" si="2"/>
        <v>7.0263749999999998</v>
      </c>
      <c r="T17" s="5">
        <f t="shared" si="3"/>
        <v>5.8553125000000001</v>
      </c>
    </row>
    <row r="18" spans="1:20">
      <c r="A18">
        <v>2034</v>
      </c>
      <c r="B18" s="5">
        <v>87.5</v>
      </c>
      <c r="C18" s="5">
        <v>63.5</v>
      </c>
      <c r="D18" s="5">
        <v>83.38</v>
      </c>
      <c r="E18" s="5">
        <v>83.38</v>
      </c>
      <c r="F18" s="5">
        <v>83.38</v>
      </c>
      <c r="G18" s="5">
        <v>83.38</v>
      </c>
      <c r="H18" s="5">
        <v>83.38</v>
      </c>
      <c r="I18" s="5">
        <v>83.38</v>
      </c>
      <c r="J18" s="5">
        <v>0</v>
      </c>
      <c r="K18">
        <v>0</v>
      </c>
      <c r="L18" s="5">
        <v>0</v>
      </c>
      <c r="M18" s="5">
        <v>5.8050000000000006</v>
      </c>
      <c r="N18" s="5">
        <f t="shared" si="4"/>
        <v>158.57</v>
      </c>
      <c r="O18" s="5">
        <v>14</v>
      </c>
      <c r="P18" s="5">
        <v>14</v>
      </c>
      <c r="Q18" s="5">
        <f t="shared" si="0"/>
        <v>5.8050000000000006</v>
      </c>
      <c r="R18" s="5">
        <f t="shared" si="1"/>
        <v>5.8050000000000006</v>
      </c>
      <c r="S18" s="5">
        <f t="shared" si="2"/>
        <v>6.9660000000000002</v>
      </c>
      <c r="T18" s="5">
        <f t="shared" si="3"/>
        <v>5.8050000000000006</v>
      </c>
    </row>
    <row r="19" spans="1:20">
      <c r="A19" s="14">
        <v>2035</v>
      </c>
      <c r="B19" s="5">
        <v>87.5</v>
      </c>
      <c r="C19" s="5">
        <v>63.5</v>
      </c>
      <c r="D19" s="5">
        <v>77.099999999999994</v>
      </c>
      <c r="E19" s="5">
        <v>77.099999999999994</v>
      </c>
      <c r="F19" s="5">
        <v>77.099999999999994</v>
      </c>
      <c r="G19" s="5">
        <v>77.099999999999994</v>
      </c>
      <c r="H19" s="5">
        <v>77.099999999999994</v>
      </c>
      <c r="I19" s="5">
        <v>77.099999999999994</v>
      </c>
      <c r="J19" s="5">
        <v>0</v>
      </c>
      <c r="K19">
        <v>0</v>
      </c>
      <c r="L19" s="5">
        <v>0</v>
      </c>
      <c r="M19" s="5">
        <v>5.7546875000000002</v>
      </c>
      <c r="N19" s="5">
        <f t="shared" si="4"/>
        <v>157.57</v>
      </c>
      <c r="O19" s="5">
        <v>14</v>
      </c>
      <c r="P19" s="5">
        <v>14</v>
      </c>
      <c r="Q19" s="5">
        <f t="shared" si="0"/>
        <v>5.7546875000000002</v>
      </c>
      <c r="R19" s="5">
        <f t="shared" si="1"/>
        <v>5.7546875000000002</v>
      </c>
      <c r="S19" s="5">
        <f t="shared" si="2"/>
        <v>6.9056249999999997</v>
      </c>
      <c r="T19" s="5">
        <f t="shared" si="3"/>
        <v>5.7546875000000002</v>
      </c>
    </row>
    <row r="20" spans="1:20">
      <c r="A20">
        <v>2036</v>
      </c>
      <c r="B20" s="5">
        <v>87.5</v>
      </c>
      <c r="C20" s="5">
        <v>63.5</v>
      </c>
      <c r="D20" s="5">
        <v>73.313333333333318</v>
      </c>
      <c r="E20" s="5">
        <v>73.313333333333318</v>
      </c>
      <c r="F20" s="5">
        <v>73.313333333333318</v>
      </c>
      <c r="G20" s="5">
        <v>73.313333333333318</v>
      </c>
      <c r="H20" s="5">
        <v>73.313333333333318</v>
      </c>
      <c r="I20" s="5">
        <v>73.313333333333318</v>
      </c>
      <c r="J20" s="5">
        <v>0</v>
      </c>
      <c r="K20">
        <v>0</v>
      </c>
      <c r="L20" s="5">
        <v>0</v>
      </c>
      <c r="M20" s="5">
        <v>5.7043750000000006</v>
      </c>
      <c r="N20" s="5">
        <f t="shared" si="4"/>
        <v>156.57</v>
      </c>
      <c r="O20" s="5">
        <v>14</v>
      </c>
      <c r="P20" s="5">
        <v>14</v>
      </c>
      <c r="Q20" s="5">
        <f t="shared" si="0"/>
        <v>5.7043750000000006</v>
      </c>
      <c r="R20" s="5">
        <f t="shared" si="1"/>
        <v>5.7043750000000006</v>
      </c>
      <c r="S20" s="5">
        <f t="shared" si="2"/>
        <v>6.8452500000000009</v>
      </c>
      <c r="T20" s="5">
        <f t="shared" si="3"/>
        <v>5.7043750000000006</v>
      </c>
    </row>
    <row r="21" spans="1:20">
      <c r="A21">
        <v>2037</v>
      </c>
      <c r="B21" s="5">
        <v>87.5</v>
      </c>
      <c r="C21" s="5">
        <v>63.5</v>
      </c>
      <c r="D21" s="5">
        <v>69.526666666666657</v>
      </c>
      <c r="E21" s="5">
        <v>69.526666666666657</v>
      </c>
      <c r="F21" s="5">
        <v>69.526666666666657</v>
      </c>
      <c r="G21" s="5">
        <v>69.526666666666657</v>
      </c>
      <c r="H21" s="5">
        <v>69.526666666666657</v>
      </c>
      <c r="I21" s="5">
        <v>69.526666666666657</v>
      </c>
      <c r="J21" s="5">
        <v>0</v>
      </c>
      <c r="K21">
        <v>0</v>
      </c>
      <c r="L21" s="5">
        <v>0</v>
      </c>
      <c r="M21" s="5">
        <v>5.6540625000000002</v>
      </c>
      <c r="N21" s="5">
        <f t="shared" si="4"/>
        <v>155.57</v>
      </c>
      <c r="O21" s="5">
        <v>14</v>
      </c>
      <c r="P21" s="5">
        <v>14</v>
      </c>
      <c r="Q21" s="5">
        <f t="shared" si="0"/>
        <v>5.6540625000000002</v>
      </c>
      <c r="R21" s="5">
        <f t="shared" si="1"/>
        <v>5.6540625000000002</v>
      </c>
      <c r="S21" s="5">
        <f t="shared" si="2"/>
        <v>6.7848750000000004</v>
      </c>
      <c r="T21" s="5">
        <f t="shared" si="3"/>
        <v>5.6540625000000002</v>
      </c>
    </row>
    <row r="22" spans="1:20">
      <c r="A22">
        <v>2038</v>
      </c>
      <c r="B22" s="5">
        <v>87.5</v>
      </c>
      <c r="C22" s="5">
        <v>63.5</v>
      </c>
      <c r="D22" s="5">
        <v>65.739999999999981</v>
      </c>
      <c r="E22" s="5">
        <v>65.739999999999981</v>
      </c>
      <c r="F22" s="5">
        <v>65.739999999999981</v>
      </c>
      <c r="G22" s="5">
        <v>65.739999999999981</v>
      </c>
      <c r="H22" s="5">
        <v>65.739999999999981</v>
      </c>
      <c r="I22" s="5">
        <v>65.739999999999981</v>
      </c>
      <c r="J22" s="5">
        <v>0</v>
      </c>
      <c r="K22">
        <v>0</v>
      </c>
      <c r="L22" s="5">
        <v>0</v>
      </c>
      <c r="M22" s="5">
        <v>5.6037499999999998</v>
      </c>
      <c r="N22" s="5">
        <f t="shared" si="4"/>
        <v>154.57</v>
      </c>
      <c r="O22" s="5">
        <v>14</v>
      </c>
      <c r="P22" s="5">
        <v>14</v>
      </c>
      <c r="Q22" s="5">
        <f t="shared" si="0"/>
        <v>5.6037499999999998</v>
      </c>
      <c r="R22" s="5">
        <f t="shared" si="1"/>
        <v>5.6037499999999998</v>
      </c>
      <c r="S22" s="5">
        <f t="shared" si="2"/>
        <v>6.7244999999999999</v>
      </c>
      <c r="T22" s="5">
        <f t="shared" si="3"/>
        <v>5.6037499999999998</v>
      </c>
    </row>
    <row r="23" spans="1:20">
      <c r="A23">
        <v>2039</v>
      </c>
      <c r="B23" s="5">
        <v>87.5</v>
      </c>
      <c r="C23" s="5">
        <v>63.5</v>
      </c>
      <c r="D23" s="5">
        <v>61.953333333333312</v>
      </c>
      <c r="E23" s="5">
        <v>61.953333333333312</v>
      </c>
      <c r="F23" s="5">
        <v>61.953333333333312</v>
      </c>
      <c r="G23" s="5">
        <v>61.953333333333312</v>
      </c>
      <c r="H23" s="5">
        <v>61.953333333333312</v>
      </c>
      <c r="I23" s="5">
        <v>61.953333333333312</v>
      </c>
      <c r="J23" s="5">
        <v>0</v>
      </c>
      <c r="K23">
        <v>0</v>
      </c>
      <c r="L23" s="5">
        <v>0</v>
      </c>
      <c r="M23" s="5">
        <v>5.5534375000000002</v>
      </c>
      <c r="N23" s="5">
        <f t="shared" si="4"/>
        <v>153.57</v>
      </c>
      <c r="O23" s="5">
        <v>14</v>
      </c>
      <c r="P23" s="5">
        <v>14</v>
      </c>
      <c r="Q23" s="5">
        <f t="shared" si="0"/>
        <v>5.5534375000000002</v>
      </c>
      <c r="R23" s="5">
        <f t="shared" si="1"/>
        <v>5.5534375000000002</v>
      </c>
      <c r="S23" s="5">
        <f t="shared" si="2"/>
        <v>6.6641250000000003</v>
      </c>
      <c r="T23" s="5">
        <f t="shared" si="3"/>
        <v>5.5534375000000002</v>
      </c>
    </row>
    <row r="24" spans="1:20">
      <c r="A24">
        <v>2040</v>
      </c>
      <c r="B24" s="5">
        <v>87.5</v>
      </c>
      <c r="C24" s="5">
        <v>63.5</v>
      </c>
      <c r="D24" s="5">
        <v>58.166666666666643</v>
      </c>
      <c r="E24" s="5">
        <v>58.166666666666643</v>
      </c>
      <c r="F24" s="5">
        <v>58.166666666666643</v>
      </c>
      <c r="G24" s="5">
        <v>58.166666666666643</v>
      </c>
      <c r="H24" s="5">
        <v>58.166666666666643</v>
      </c>
      <c r="I24" s="5">
        <v>58.166666666666643</v>
      </c>
      <c r="J24" s="5">
        <v>0</v>
      </c>
      <c r="K24">
        <v>0</v>
      </c>
      <c r="L24" s="5">
        <v>0</v>
      </c>
      <c r="M24" s="5">
        <v>5.5031250000000007</v>
      </c>
      <c r="N24" s="5">
        <f t="shared" si="4"/>
        <v>152.57</v>
      </c>
      <c r="O24" s="5">
        <v>14</v>
      </c>
      <c r="P24" s="5">
        <v>14</v>
      </c>
      <c r="Q24" s="5">
        <f t="shared" si="0"/>
        <v>5.5031250000000007</v>
      </c>
      <c r="R24" s="5">
        <f t="shared" si="1"/>
        <v>5.5031250000000007</v>
      </c>
      <c r="S24" s="5">
        <f t="shared" si="2"/>
        <v>6.6037500000000007</v>
      </c>
      <c r="T24" s="5">
        <f t="shared" si="3"/>
        <v>5.5031250000000007</v>
      </c>
    </row>
    <row r="25" spans="1:20">
      <c r="A25">
        <v>2041</v>
      </c>
      <c r="B25" s="5">
        <v>87.5</v>
      </c>
      <c r="C25" s="5">
        <v>63.5</v>
      </c>
      <c r="D25" s="5">
        <v>54.379999999999974</v>
      </c>
      <c r="E25" s="5">
        <v>54.379999999999974</v>
      </c>
      <c r="F25" s="5">
        <v>54.379999999999974</v>
      </c>
      <c r="G25" s="5">
        <v>54.379999999999974</v>
      </c>
      <c r="H25" s="5">
        <v>54.379999999999974</v>
      </c>
      <c r="I25" s="5">
        <v>54.379999999999974</v>
      </c>
      <c r="J25" s="5">
        <v>0</v>
      </c>
      <c r="K25">
        <v>0</v>
      </c>
      <c r="L25" s="5">
        <v>0</v>
      </c>
      <c r="M25" s="5">
        <v>5.4528125000000003</v>
      </c>
      <c r="N25" s="5">
        <f t="shared" si="4"/>
        <v>151.57</v>
      </c>
      <c r="O25" s="5">
        <v>14</v>
      </c>
      <c r="P25" s="5">
        <v>14</v>
      </c>
      <c r="Q25" s="5">
        <f t="shared" si="0"/>
        <v>5.4528125000000003</v>
      </c>
      <c r="R25" s="5">
        <f t="shared" si="1"/>
        <v>5.4528125000000003</v>
      </c>
      <c r="S25" s="5">
        <f t="shared" si="2"/>
        <v>6.5433750000000002</v>
      </c>
      <c r="T25" s="5">
        <f t="shared" si="3"/>
        <v>5.4528125000000003</v>
      </c>
    </row>
    <row r="26" spans="1:20">
      <c r="A26">
        <v>2042</v>
      </c>
      <c r="B26" s="5">
        <v>87.5</v>
      </c>
      <c r="C26" s="5">
        <v>63.5</v>
      </c>
      <c r="D26" s="5">
        <v>50.593333333333305</v>
      </c>
      <c r="E26" s="5">
        <v>50.593333333333305</v>
      </c>
      <c r="F26" s="5">
        <v>50.593333333333305</v>
      </c>
      <c r="G26" s="5">
        <v>50.593333333333305</v>
      </c>
      <c r="H26" s="5">
        <v>50.593333333333305</v>
      </c>
      <c r="I26" s="5">
        <v>50.593333333333305</v>
      </c>
      <c r="J26" s="5">
        <v>0</v>
      </c>
      <c r="K26">
        <v>0</v>
      </c>
      <c r="L26" s="5">
        <v>0</v>
      </c>
      <c r="M26" s="5">
        <v>5.4024999999999999</v>
      </c>
      <c r="N26" s="5">
        <f>N25-1</f>
        <v>150.57</v>
      </c>
      <c r="O26" s="5">
        <v>14</v>
      </c>
      <c r="P26" s="5">
        <v>14</v>
      </c>
      <c r="Q26" s="5">
        <f t="shared" si="0"/>
        <v>5.4024999999999999</v>
      </c>
      <c r="R26" s="5">
        <f t="shared" si="1"/>
        <v>5.4024999999999999</v>
      </c>
      <c r="S26" s="5">
        <f t="shared" si="2"/>
        <v>6.4829999999999997</v>
      </c>
      <c r="T26" s="5">
        <f t="shared" si="3"/>
        <v>5.4024999999999999</v>
      </c>
    </row>
    <row r="27" spans="1:20">
      <c r="A27">
        <v>2043</v>
      </c>
      <c r="B27" s="5">
        <v>87.5</v>
      </c>
      <c r="C27" s="5">
        <v>63.5</v>
      </c>
      <c r="D27" s="5">
        <v>46.806666666666629</v>
      </c>
      <c r="E27" s="5">
        <v>46.806666666666629</v>
      </c>
      <c r="F27" s="5">
        <v>46.806666666666629</v>
      </c>
      <c r="G27" s="5">
        <v>46.806666666666629</v>
      </c>
      <c r="H27" s="5">
        <v>46.806666666666629</v>
      </c>
      <c r="I27" s="5">
        <v>46.806666666666629</v>
      </c>
      <c r="J27" s="5">
        <v>0</v>
      </c>
      <c r="K27">
        <v>0</v>
      </c>
      <c r="L27" s="5">
        <v>0</v>
      </c>
      <c r="M27" s="5">
        <v>5.3521875000000003</v>
      </c>
      <c r="N27" s="5">
        <f t="shared" si="4"/>
        <v>149.57</v>
      </c>
      <c r="O27" s="5">
        <v>14</v>
      </c>
      <c r="P27" s="5">
        <v>14</v>
      </c>
      <c r="Q27" s="5">
        <f t="shared" si="0"/>
        <v>5.3521875000000003</v>
      </c>
      <c r="R27" s="5">
        <f t="shared" si="1"/>
        <v>5.3521875000000003</v>
      </c>
      <c r="S27" s="5">
        <f t="shared" si="2"/>
        <v>6.422625</v>
      </c>
      <c r="T27" s="5">
        <f t="shared" si="3"/>
        <v>5.3521875000000003</v>
      </c>
    </row>
    <row r="28" spans="1:20">
      <c r="A28">
        <v>2044</v>
      </c>
      <c r="B28" s="5">
        <v>87.5</v>
      </c>
      <c r="C28" s="5">
        <v>63.5</v>
      </c>
      <c r="D28" s="5">
        <v>43.01999999999996</v>
      </c>
      <c r="E28" s="5">
        <v>43.01999999999996</v>
      </c>
      <c r="F28" s="5">
        <v>43.01999999999996</v>
      </c>
      <c r="G28" s="5">
        <v>43.01999999999996</v>
      </c>
      <c r="H28" s="5">
        <v>43.01999999999996</v>
      </c>
      <c r="I28" s="5">
        <v>43.01999999999996</v>
      </c>
      <c r="J28" s="5">
        <v>0</v>
      </c>
      <c r="K28">
        <v>0</v>
      </c>
      <c r="L28" s="5">
        <v>0</v>
      </c>
      <c r="M28" s="5">
        <v>5.3018750000000008</v>
      </c>
      <c r="N28" s="5">
        <f t="shared" si="4"/>
        <v>148.57</v>
      </c>
      <c r="O28" s="5">
        <v>14</v>
      </c>
      <c r="P28" s="5">
        <v>14</v>
      </c>
      <c r="Q28" s="5">
        <f t="shared" si="0"/>
        <v>5.3018750000000008</v>
      </c>
      <c r="R28" s="5">
        <f t="shared" si="1"/>
        <v>5.3018750000000008</v>
      </c>
      <c r="S28" s="5">
        <f t="shared" si="2"/>
        <v>6.3622500000000004</v>
      </c>
      <c r="T28" s="5">
        <f t="shared" si="3"/>
        <v>5.3018750000000008</v>
      </c>
    </row>
    <row r="29" spans="1:20">
      <c r="A29">
        <v>2045</v>
      </c>
      <c r="B29" s="5">
        <v>87.5</v>
      </c>
      <c r="C29" s="5">
        <v>63.5</v>
      </c>
      <c r="D29" s="5">
        <v>39.233333333333292</v>
      </c>
      <c r="E29" s="5">
        <v>39.233333333333292</v>
      </c>
      <c r="F29" s="5">
        <v>39.233333333333292</v>
      </c>
      <c r="G29" s="5">
        <v>39.233333333333292</v>
      </c>
      <c r="H29" s="5">
        <v>39.233333333333292</v>
      </c>
      <c r="I29" s="5">
        <v>39.233333333333292</v>
      </c>
      <c r="J29" s="5">
        <v>0</v>
      </c>
      <c r="K29">
        <v>0</v>
      </c>
      <c r="L29" s="5">
        <v>0</v>
      </c>
      <c r="M29" s="5">
        <v>5.2515625000000004</v>
      </c>
      <c r="N29" s="5">
        <f t="shared" si="4"/>
        <v>147.57</v>
      </c>
      <c r="O29" s="5">
        <v>14</v>
      </c>
      <c r="P29" s="5">
        <v>14</v>
      </c>
      <c r="Q29" s="5">
        <f t="shared" si="0"/>
        <v>5.2515625000000004</v>
      </c>
      <c r="R29" s="5">
        <f t="shared" si="1"/>
        <v>5.2515625000000004</v>
      </c>
      <c r="S29" s="5">
        <f t="shared" si="2"/>
        <v>6.3018749999999999</v>
      </c>
      <c r="T29" s="5">
        <f t="shared" si="3"/>
        <v>5.2515625000000004</v>
      </c>
    </row>
    <row r="30" spans="1:20">
      <c r="A30">
        <v>2046</v>
      </c>
      <c r="B30" s="5">
        <v>87.5</v>
      </c>
      <c r="C30" s="5">
        <v>63.5</v>
      </c>
      <c r="D30" s="5">
        <v>35.446666666666623</v>
      </c>
      <c r="E30" s="5">
        <v>35.446666666666623</v>
      </c>
      <c r="F30" s="5">
        <v>35.446666666666623</v>
      </c>
      <c r="G30" s="5">
        <v>35.446666666666623</v>
      </c>
      <c r="H30" s="5">
        <v>35.446666666666623</v>
      </c>
      <c r="I30" s="5">
        <v>35.446666666666623</v>
      </c>
      <c r="J30" s="5">
        <v>0</v>
      </c>
      <c r="K30">
        <v>0</v>
      </c>
      <c r="L30" s="5">
        <v>0</v>
      </c>
      <c r="M30" s="5">
        <v>5.2012499999999999</v>
      </c>
      <c r="N30" s="5">
        <f t="shared" si="4"/>
        <v>146.57</v>
      </c>
      <c r="O30" s="5">
        <v>14</v>
      </c>
      <c r="P30" s="5">
        <v>14</v>
      </c>
      <c r="Q30" s="5">
        <f t="shared" si="0"/>
        <v>5.2012499999999999</v>
      </c>
      <c r="R30" s="5">
        <f t="shared" si="1"/>
        <v>5.2012499999999999</v>
      </c>
      <c r="S30" s="5">
        <f t="shared" si="2"/>
        <v>6.2414999999999994</v>
      </c>
      <c r="T30" s="5">
        <f t="shared" si="3"/>
        <v>5.2012499999999999</v>
      </c>
    </row>
    <row r="31" spans="1:20">
      <c r="A31">
        <v>2047</v>
      </c>
      <c r="B31" s="5">
        <v>87.5</v>
      </c>
      <c r="C31" s="5">
        <v>63.5</v>
      </c>
      <c r="D31" s="5">
        <v>31.659999999999954</v>
      </c>
      <c r="E31" s="5">
        <v>31.659999999999954</v>
      </c>
      <c r="F31" s="5">
        <v>31.659999999999954</v>
      </c>
      <c r="G31" s="5">
        <v>31.659999999999954</v>
      </c>
      <c r="H31" s="5">
        <v>31.659999999999954</v>
      </c>
      <c r="I31" s="5">
        <v>31.659999999999954</v>
      </c>
      <c r="J31" s="5">
        <v>0</v>
      </c>
      <c r="K31">
        <v>0</v>
      </c>
      <c r="L31" s="5">
        <v>0</v>
      </c>
      <c r="M31" s="5">
        <v>5.1509375000000004</v>
      </c>
      <c r="N31" s="5">
        <f t="shared" si="4"/>
        <v>145.57</v>
      </c>
      <c r="O31" s="5">
        <v>14</v>
      </c>
      <c r="P31" s="5">
        <v>14</v>
      </c>
      <c r="Q31" s="5">
        <f t="shared" si="0"/>
        <v>5.1509375000000004</v>
      </c>
      <c r="R31" s="5">
        <f t="shared" si="1"/>
        <v>5.1509375000000004</v>
      </c>
      <c r="S31" s="5">
        <f t="shared" si="2"/>
        <v>6.1811250000000006</v>
      </c>
      <c r="T31" s="5">
        <f t="shared" si="3"/>
        <v>5.1509375000000004</v>
      </c>
    </row>
    <row r="32" spans="1:20">
      <c r="A32">
        <v>2048</v>
      </c>
      <c r="B32" s="5">
        <v>87.5</v>
      </c>
      <c r="C32" s="5">
        <v>63.5</v>
      </c>
      <c r="D32" s="5">
        <v>27.873333333333285</v>
      </c>
      <c r="E32" s="5">
        <v>27.873333333333285</v>
      </c>
      <c r="F32" s="5">
        <v>27.873333333333285</v>
      </c>
      <c r="G32" s="5">
        <v>27.873333333333285</v>
      </c>
      <c r="H32" s="5">
        <v>27.873333333333285</v>
      </c>
      <c r="I32" s="5">
        <v>27.873333333333285</v>
      </c>
      <c r="J32" s="5">
        <v>0</v>
      </c>
      <c r="K32">
        <v>0</v>
      </c>
      <c r="L32" s="5">
        <v>0</v>
      </c>
      <c r="M32" s="5">
        <v>5.100625</v>
      </c>
      <c r="N32" s="5">
        <f t="shared" si="4"/>
        <v>144.57</v>
      </c>
      <c r="O32" s="5">
        <v>14</v>
      </c>
      <c r="P32" s="5">
        <v>14</v>
      </c>
      <c r="Q32" s="5">
        <f t="shared" si="0"/>
        <v>5.100625</v>
      </c>
      <c r="R32" s="5">
        <f t="shared" si="1"/>
        <v>5.100625</v>
      </c>
      <c r="S32" s="5">
        <f t="shared" si="2"/>
        <v>6.1207500000000001</v>
      </c>
      <c r="T32" s="5">
        <f t="shared" si="3"/>
        <v>5.100625</v>
      </c>
    </row>
    <row r="33" spans="1:20">
      <c r="A33">
        <v>2049</v>
      </c>
      <c r="B33" s="5">
        <v>87.5</v>
      </c>
      <c r="C33" s="5">
        <v>63.5</v>
      </c>
      <c r="D33" s="5">
        <v>24.086666666666609</v>
      </c>
      <c r="E33" s="5">
        <v>24.086666666666609</v>
      </c>
      <c r="F33" s="5">
        <v>24.086666666666609</v>
      </c>
      <c r="G33" s="5">
        <v>24.086666666666609</v>
      </c>
      <c r="H33" s="5">
        <v>24.086666666666609</v>
      </c>
      <c r="I33" s="5">
        <v>24.086666666666609</v>
      </c>
      <c r="J33" s="5">
        <v>0</v>
      </c>
      <c r="K33">
        <v>0</v>
      </c>
      <c r="L33" s="5">
        <v>0</v>
      </c>
      <c r="M33" s="5">
        <v>5.0503125000000004</v>
      </c>
      <c r="N33" s="5">
        <f t="shared" si="4"/>
        <v>143.57</v>
      </c>
      <c r="O33" s="5">
        <v>14</v>
      </c>
      <c r="P33" s="5">
        <v>14</v>
      </c>
      <c r="Q33" s="5">
        <f t="shared" si="0"/>
        <v>5.0503125000000004</v>
      </c>
      <c r="R33" s="5">
        <f t="shared" si="1"/>
        <v>5.0503125000000004</v>
      </c>
      <c r="S33" s="5">
        <f t="shared" si="2"/>
        <v>6.0603750000000005</v>
      </c>
      <c r="T33" s="5">
        <f t="shared" si="3"/>
        <v>5.0503125000000004</v>
      </c>
    </row>
    <row r="34" spans="1:20">
      <c r="A34" s="14">
        <v>2050</v>
      </c>
      <c r="B34" s="5">
        <v>87.5</v>
      </c>
      <c r="C34" s="5">
        <v>63.5</v>
      </c>
      <c r="D34" s="5">
        <v>20.29999999999994</v>
      </c>
      <c r="E34" s="5">
        <v>20.29999999999994</v>
      </c>
      <c r="F34" s="5">
        <v>20.29999999999994</v>
      </c>
      <c r="G34" s="5">
        <v>20.29999999999994</v>
      </c>
      <c r="H34" s="5">
        <v>20.29999999999994</v>
      </c>
      <c r="I34" s="5">
        <v>20.29999999999994</v>
      </c>
      <c r="J34" s="5">
        <v>0</v>
      </c>
      <c r="K34">
        <v>0</v>
      </c>
      <c r="L34" s="5">
        <v>0</v>
      </c>
      <c r="M34" s="5">
        <v>5</v>
      </c>
      <c r="N34" s="5">
        <f t="shared" si="4"/>
        <v>142.57</v>
      </c>
      <c r="O34" s="5">
        <v>14</v>
      </c>
      <c r="P34" s="5">
        <v>14</v>
      </c>
      <c r="Q34" s="5">
        <f t="shared" si="0"/>
        <v>5</v>
      </c>
      <c r="R34" s="5">
        <f t="shared" si="1"/>
        <v>5</v>
      </c>
      <c r="S34" s="5">
        <f t="shared" si="2"/>
        <v>6</v>
      </c>
      <c r="T34" s="5">
        <f t="shared" si="3"/>
        <v>5</v>
      </c>
    </row>
    <row r="35" spans="1:20">
      <c r="A35">
        <v>2051</v>
      </c>
      <c r="B35" s="5">
        <v>87.5</v>
      </c>
      <c r="C35" s="5">
        <v>63.5</v>
      </c>
      <c r="D35" s="5">
        <v>20.29999999999994</v>
      </c>
      <c r="E35" s="5">
        <v>20.29999999999994</v>
      </c>
      <c r="F35" s="5">
        <v>20.29999999999994</v>
      </c>
      <c r="G35" s="5">
        <v>20.29999999999994</v>
      </c>
      <c r="H35" s="5">
        <v>20.29999999999994</v>
      </c>
      <c r="I35" s="5">
        <v>20.29999999999994</v>
      </c>
      <c r="J35" s="5">
        <v>0</v>
      </c>
      <c r="K35">
        <v>0</v>
      </c>
      <c r="L35" s="5">
        <v>0</v>
      </c>
      <c r="M35" s="5">
        <v>5</v>
      </c>
      <c r="N35" s="5">
        <f t="shared" si="4"/>
        <v>141.57</v>
      </c>
      <c r="O35" s="5">
        <v>14</v>
      </c>
      <c r="P35" s="5">
        <v>14</v>
      </c>
      <c r="Q35" s="5">
        <f t="shared" si="0"/>
        <v>5</v>
      </c>
      <c r="R35" s="5">
        <f t="shared" si="1"/>
        <v>5</v>
      </c>
      <c r="S35" s="5">
        <f t="shared" si="2"/>
        <v>6</v>
      </c>
      <c r="T35" s="5">
        <f t="shared" si="3"/>
        <v>5</v>
      </c>
    </row>
    <row r="36" spans="1:20">
      <c r="A36">
        <v>2052</v>
      </c>
      <c r="B36" s="5">
        <v>87.5</v>
      </c>
      <c r="C36" s="5">
        <v>63.5</v>
      </c>
      <c r="D36" s="5">
        <v>20.29999999999994</v>
      </c>
      <c r="E36" s="5">
        <v>20.29999999999994</v>
      </c>
      <c r="F36" s="5">
        <v>20.29999999999994</v>
      </c>
      <c r="G36" s="5">
        <v>20.29999999999994</v>
      </c>
      <c r="H36" s="5">
        <v>20.29999999999994</v>
      </c>
      <c r="I36" s="5">
        <v>20.29999999999994</v>
      </c>
      <c r="J36" s="5">
        <v>0</v>
      </c>
      <c r="K36">
        <v>0</v>
      </c>
      <c r="L36" s="5">
        <v>0</v>
      </c>
      <c r="M36" s="5">
        <v>5</v>
      </c>
      <c r="N36" s="5">
        <f t="shared" si="4"/>
        <v>140.57</v>
      </c>
      <c r="O36" s="5">
        <v>14</v>
      </c>
      <c r="P36" s="5">
        <v>14</v>
      </c>
      <c r="Q36" s="5">
        <f t="shared" si="0"/>
        <v>5</v>
      </c>
      <c r="R36" s="5">
        <f t="shared" si="1"/>
        <v>5</v>
      </c>
      <c r="S36" s="5">
        <f t="shared" si="2"/>
        <v>6</v>
      </c>
      <c r="T36" s="5">
        <f t="shared" si="3"/>
        <v>5</v>
      </c>
    </row>
    <row r="37" spans="1:20">
      <c r="A37">
        <v>2053</v>
      </c>
      <c r="B37" s="5">
        <v>87.5</v>
      </c>
      <c r="C37" s="5">
        <v>63.5</v>
      </c>
      <c r="D37" s="5">
        <v>20.29999999999994</v>
      </c>
      <c r="E37" s="5">
        <v>20.29999999999994</v>
      </c>
      <c r="F37" s="5">
        <v>20.29999999999994</v>
      </c>
      <c r="G37" s="5">
        <v>20.29999999999994</v>
      </c>
      <c r="H37" s="5">
        <v>20.29999999999994</v>
      </c>
      <c r="I37" s="5">
        <v>20.29999999999994</v>
      </c>
      <c r="J37" s="5">
        <v>0</v>
      </c>
      <c r="K37">
        <v>0</v>
      </c>
      <c r="L37" s="5">
        <v>0</v>
      </c>
      <c r="M37" s="5">
        <v>5</v>
      </c>
      <c r="N37" s="5">
        <f t="shared" si="4"/>
        <v>139.57</v>
      </c>
      <c r="O37" s="5">
        <v>14</v>
      </c>
      <c r="P37" s="5">
        <v>14</v>
      </c>
      <c r="Q37" s="5">
        <f t="shared" si="0"/>
        <v>5</v>
      </c>
      <c r="R37" s="5">
        <f t="shared" si="1"/>
        <v>5</v>
      </c>
      <c r="S37" s="5">
        <f t="shared" si="2"/>
        <v>6</v>
      </c>
      <c r="T37" s="5">
        <f t="shared" si="3"/>
        <v>5</v>
      </c>
    </row>
    <row r="38" spans="1:20">
      <c r="A38">
        <v>2054</v>
      </c>
      <c r="B38" s="5">
        <v>87.5</v>
      </c>
      <c r="C38" s="5">
        <v>63.5</v>
      </c>
      <c r="D38" s="5">
        <v>20.29999999999994</v>
      </c>
      <c r="E38" s="5">
        <v>20.29999999999994</v>
      </c>
      <c r="F38" s="5">
        <v>20.29999999999994</v>
      </c>
      <c r="G38" s="5">
        <v>20.29999999999994</v>
      </c>
      <c r="H38" s="5">
        <v>20.29999999999994</v>
      </c>
      <c r="I38" s="5">
        <v>20.29999999999994</v>
      </c>
      <c r="J38" s="5">
        <v>0</v>
      </c>
      <c r="K38">
        <v>0</v>
      </c>
      <c r="L38" s="5">
        <v>0</v>
      </c>
      <c r="M38" s="5">
        <v>5</v>
      </c>
      <c r="N38" s="5">
        <f t="shared" si="4"/>
        <v>138.57</v>
      </c>
      <c r="O38" s="5">
        <v>14</v>
      </c>
      <c r="P38" s="5">
        <v>14</v>
      </c>
      <c r="Q38" s="5">
        <f t="shared" si="0"/>
        <v>5</v>
      </c>
      <c r="R38" s="5">
        <f t="shared" si="1"/>
        <v>5</v>
      </c>
      <c r="S38" s="5">
        <f t="shared" si="2"/>
        <v>6</v>
      </c>
      <c r="T38" s="5">
        <f t="shared" si="3"/>
        <v>5</v>
      </c>
    </row>
    <row r="39" spans="1:20">
      <c r="A39">
        <v>2055</v>
      </c>
      <c r="B39" s="5">
        <v>87.5</v>
      </c>
      <c r="C39" s="5">
        <v>63.5</v>
      </c>
      <c r="D39" s="5">
        <v>20.29999999999994</v>
      </c>
      <c r="E39" s="5">
        <v>20.29999999999994</v>
      </c>
      <c r="F39" s="5">
        <v>20.29999999999994</v>
      </c>
      <c r="G39" s="5">
        <v>20.29999999999994</v>
      </c>
      <c r="H39" s="5">
        <v>20.29999999999994</v>
      </c>
      <c r="I39" s="5">
        <v>20.29999999999994</v>
      </c>
      <c r="J39" s="5">
        <v>0</v>
      </c>
      <c r="K39">
        <v>0</v>
      </c>
      <c r="L39" s="5">
        <v>0</v>
      </c>
      <c r="M39" s="5">
        <v>5</v>
      </c>
      <c r="N39" s="5">
        <f t="shared" si="4"/>
        <v>137.57</v>
      </c>
      <c r="O39" s="5">
        <v>14</v>
      </c>
      <c r="P39" s="5">
        <v>14</v>
      </c>
      <c r="Q39" s="5">
        <f t="shared" si="0"/>
        <v>5</v>
      </c>
      <c r="R39" s="5">
        <f t="shared" si="1"/>
        <v>5</v>
      </c>
      <c r="S39" s="5">
        <f t="shared" si="2"/>
        <v>6</v>
      </c>
      <c r="T39" s="5">
        <f t="shared" si="3"/>
        <v>5</v>
      </c>
    </row>
    <row r="40" spans="1:20">
      <c r="A40">
        <v>2056</v>
      </c>
      <c r="B40" s="5">
        <v>87.5</v>
      </c>
      <c r="C40" s="5">
        <v>63.5</v>
      </c>
      <c r="D40" s="5">
        <v>20.29999999999994</v>
      </c>
      <c r="E40" s="5">
        <v>20.29999999999994</v>
      </c>
      <c r="F40" s="5">
        <v>20.29999999999994</v>
      </c>
      <c r="G40" s="5">
        <v>20.29999999999994</v>
      </c>
      <c r="H40" s="5">
        <v>20.29999999999994</v>
      </c>
      <c r="I40" s="5">
        <v>20.29999999999994</v>
      </c>
      <c r="J40" s="5">
        <v>0</v>
      </c>
      <c r="K40">
        <v>0</v>
      </c>
      <c r="L40" s="5">
        <v>0</v>
      </c>
      <c r="M40" s="5">
        <v>5</v>
      </c>
      <c r="N40" s="5">
        <f t="shared" si="4"/>
        <v>136.57</v>
      </c>
      <c r="O40" s="5">
        <v>14</v>
      </c>
      <c r="P40" s="5">
        <v>14</v>
      </c>
      <c r="Q40" s="5">
        <f t="shared" si="0"/>
        <v>5</v>
      </c>
      <c r="R40" s="5">
        <f t="shared" si="1"/>
        <v>5</v>
      </c>
      <c r="S40" s="5">
        <f t="shared" si="2"/>
        <v>6</v>
      </c>
      <c r="T40" s="5">
        <f t="shared" si="3"/>
        <v>5</v>
      </c>
    </row>
    <row r="41" spans="1:20">
      <c r="A41">
        <v>2057</v>
      </c>
      <c r="B41" s="5">
        <v>87.5</v>
      </c>
      <c r="C41" s="5">
        <v>63.5</v>
      </c>
      <c r="D41" s="5">
        <v>20.29999999999994</v>
      </c>
      <c r="E41" s="5">
        <v>20.29999999999994</v>
      </c>
      <c r="F41" s="5">
        <v>20.29999999999994</v>
      </c>
      <c r="G41" s="5">
        <v>20.29999999999994</v>
      </c>
      <c r="H41" s="5">
        <v>20.29999999999994</v>
      </c>
      <c r="I41" s="5">
        <v>20.29999999999994</v>
      </c>
      <c r="J41" s="5">
        <v>0</v>
      </c>
      <c r="K41">
        <v>0</v>
      </c>
      <c r="L41" s="5">
        <v>0</v>
      </c>
      <c r="M41" s="5">
        <v>5</v>
      </c>
      <c r="N41" s="5">
        <f t="shared" si="4"/>
        <v>135.57</v>
      </c>
      <c r="O41" s="5">
        <v>14</v>
      </c>
      <c r="P41" s="5">
        <v>14</v>
      </c>
      <c r="Q41" s="5">
        <f t="shared" si="0"/>
        <v>5</v>
      </c>
      <c r="R41" s="5">
        <f t="shared" si="1"/>
        <v>5</v>
      </c>
      <c r="S41" s="5">
        <f t="shared" si="2"/>
        <v>6</v>
      </c>
      <c r="T41" s="5">
        <f t="shared" si="3"/>
        <v>5</v>
      </c>
    </row>
    <row r="42" spans="1:20">
      <c r="A42">
        <v>2058</v>
      </c>
      <c r="B42" s="5">
        <v>87.5</v>
      </c>
      <c r="C42" s="5">
        <v>63.5</v>
      </c>
      <c r="D42" s="5">
        <v>20.29999999999994</v>
      </c>
      <c r="E42" s="5">
        <v>20.29999999999994</v>
      </c>
      <c r="F42" s="5">
        <v>20.29999999999994</v>
      </c>
      <c r="G42" s="5">
        <v>20.29999999999994</v>
      </c>
      <c r="H42" s="5">
        <v>20.29999999999994</v>
      </c>
      <c r="I42" s="5">
        <v>20.29999999999994</v>
      </c>
      <c r="J42" s="5">
        <v>0</v>
      </c>
      <c r="K42">
        <v>0</v>
      </c>
      <c r="L42" s="5">
        <v>0</v>
      </c>
      <c r="M42" s="5">
        <v>5</v>
      </c>
      <c r="N42" s="5">
        <f t="shared" si="4"/>
        <v>134.57</v>
      </c>
      <c r="O42" s="5">
        <v>14</v>
      </c>
      <c r="P42" s="5">
        <v>14</v>
      </c>
      <c r="Q42" s="5">
        <f t="shared" si="0"/>
        <v>5</v>
      </c>
      <c r="R42" s="5">
        <f t="shared" si="1"/>
        <v>5</v>
      </c>
      <c r="S42" s="5">
        <f t="shared" si="2"/>
        <v>6</v>
      </c>
      <c r="T42" s="5">
        <f t="shared" si="3"/>
        <v>5</v>
      </c>
    </row>
    <row r="43" spans="1:20">
      <c r="A43">
        <v>2059</v>
      </c>
      <c r="B43" s="5">
        <v>87.5</v>
      </c>
      <c r="C43" s="5">
        <v>63.5</v>
      </c>
      <c r="D43" s="5">
        <v>20.29999999999994</v>
      </c>
      <c r="E43" s="5">
        <v>20.29999999999994</v>
      </c>
      <c r="F43" s="5">
        <v>20.29999999999994</v>
      </c>
      <c r="G43" s="5">
        <v>20.29999999999994</v>
      </c>
      <c r="H43" s="5">
        <v>20.29999999999994</v>
      </c>
      <c r="I43" s="5">
        <v>20.29999999999994</v>
      </c>
      <c r="J43" s="5">
        <v>0</v>
      </c>
      <c r="K43">
        <v>0</v>
      </c>
      <c r="L43" s="5">
        <v>0</v>
      </c>
      <c r="M43" s="5">
        <v>5</v>
      </c>
      <c r="N43" s="5">
        <f t="shared" si="4"/>
        <v>133.57</v>
      </c>
      <c r="O43" s="5">
        <v>14</v>
      </c>
      <c r="P43" s="5">
        <v>14</v>
      </c>
      <c r="Q43" s="5">
        <f t="shared" si="0"/>
        <v>5</v>
      </c>
      <c r="R43" s="5">
        <f t="shared" si="1"/>
        <v>5</v>
      </c>
      <c r="S43" s="5">
        <f t="shared" si="2"/>
        <v>6</v>
      </c>
      <c r="T43" s="5">
        <f t="shared" si="3"/>
        <v>5</v>
      </c>
    </row>
    <row r="44" spans="1:20">
      <c r="A44">
        <v>2060</v>
      </c>
      <c r="B44" s="5">
        <v>87.5</v>
      </c>
      <c r="C44" s="5">
        <v>63.5</v>
      </c>
      <c r="D44" s="5">
        <v>20.29999999999994</v>
      </c>
      <c r="E44" s="5">
        <v>20.29999999999994</v>
      </c>
      <c r="F44" s="5">
        <v>20.29999999999994</v>
      </c>
      <c r="G44" s="5">
        <v>20.29999999999994</v>
      </c>
      <c r="H44" s="5">
        <v>20.29999999999994</v>
      </c>
      <c r="I44" s="5">
        <v>20.29999999999994</v>
      </c>
      <c r="J44" s="5">
        <v>0</v>
      </c>
      <c r="K44">
        <v>0</v>
      </c>
      <c r="L44" s="5">
        <v>0</v>
      </c>
      <c r="M44" s="5">
        <v>5</v>
      </c>
      <c r="N44" s="5">
        <f t="shared" si="4"/>
        <v>132.57</v>
      </c>
      <c r="O44" s="5">
        <v>14</v>
      </c>
      <c r="P44" s="5">
        <v>14</v>
      </c>
      <c r="Q44" s="5">
        <f t="shared" si="0"/>
        <v>5</v>
      </c>
      <c r="R44" s="5">
        <f t="shared" si="1"/>
        <v>5</v>
      </c>
      <c r="S44" s="5">
        <f t="shared" si="2"/>
        <v>6</v>
      </c>
      <c r="T44" s="5">
        <f t="shared" si="3"/>
        <v>5</v>
      </c>
    </row>
  </sheetData>
  <phoneticPr fontId="1" type="noConversion"/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3273-5D2C-4B2C-9436-72FDB891D3B9}">
  <dimension ref="A1:AP53"/>
  <sheetViews>
    <sheetView zoomScale="70" zoomScaleNormal="70" workbookViewId="0">
      <selection activeCell="N19" sqref="N19"/>
    </sheetView>
  </sheetViews>
  <sheetFormatPr defaultRowHeight="15.6"/>
  <cols>
    <col min="4" max="6" width="8.7265625" customWidth="1"/>
    <col min="10" max="11" width="8.7265625" customWidth="1"/>
    <col min="16" max="18" width="8.7265625" customWidth="1"/>
    <col min="20" max="21" width="0" hidden="1" customWidth="1"/>
  </cols>
  <sheetData>
    <row r="1" spans="1:42">
      <c r="B1" t="s">
        <v>6</v>
      </c>
      <c r="C1" t="s">
        <v>8</v>
      </c>
      <c r="D1" t="s">
        <v>71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18</v>
      </c>
      <c r="S1" t="s">
        <v>19</v>
      </c>
      <c r="T1" t="s">
        <v>20</v>
      </c>
      <c r="U1" t="s">
        <v>21</v>
      </c>
      <c r="V1" t="s">
        <v>140</v>
      </c>
      <c r="X1" t="s">
        <v>149</v>
      </c>
      <c r="Y1" t="s">
        <v>150</v>
      </c>
      <c r="AA1" t="s">
        <v>145</v>
      </c>
      <c r="AB1" t="s">
        <v>141</v>
      </c>
      <c r="AC1" t="s">
        <v>144</v>
      </c>
      <c r="AD1" t="s">
        <v>143</v>
      </c>
      <c r="AE1" t="s">
        <v>142</v>
      </c>
      <c r="AF1" t="s">
        <v>146</v>
      </c>
      <c r="AG1" t="s">
        <v>147</v>
      </c>
      <c r="AJ1" t="s">
        <v>145</v>
      </c>
      <c r="AK1" t="s">
        <v>141</v>
      </c>
      <c r="AL1" t="s">
        <v>144</v>
      </c>
      <c r="AM1" t="s">
        <v>143</v>
      </c>
      <c r="AN1" t="s">
        <v>142</v>
      </c>
      <c r="AO1" t="s">
        <v>146</v>
      </c>
      <c r="AP1" t="s">
        <v>147</v>
      </c>
    </row>
    <row r="2" spans="1:42">
      <c r="A2">
        <v>2018</v>
      </c>
      <c r="B2">
        <v>3.15</v>
      </c>
      <c r="C2">
        <v>1.4550000000000001</v>
      </c>
      <c r="D2">
        <v>0.5</v>
      </c>
      <c r="E2">
        <f>D2</f>
        <v>0.5</v>
      </c>
      <c r="F2">
        <f>G2</f>
        <v>0.56000000000000005</v>
      </c>
      <c r="G2">
        <v>0.56000000000000005</v>
      </c>
      <c r="H2">
        <f>G2</f>
        <v>0.56000000000000005</v>
      </c>
      <c r="I2">
        <f>G2</f>
        <v>0.56000000000000005</v>
      </c>
      <c r="J2">
        <f>G2</f>
        <v>0.56000000000000005</v>
      </c>
      <c r="K2">
        <v>0</v>
      </c>
      <c r="L2">
        <f>P2</f>
        <v>0</v>
      </c>
      <c r="M2">
        <f>Q2</f>
        <v>0</v>
      </c>
      <c r="N2" s="18">
        <v>15.7</v>
      </c>
      <c r="O2" s="18">
        <v>3.1670625494853524</v>
      </c>
      <c r="P2">
        <v>0</v>
      </c>
      <c r="Q2">
        <v>0</v>
      </c>
      <c r="R2">
        <f>N2</f>
        <v>15.7</v>
      </c>
      <c r="S2">
        <f>N2</f>
        <v>15.7</v>
      </c>
      <c r="T2">
        <v>7.9320000000000004</v>
      </c>
      <c r="U2">
        <v>6.61</v>
      </c>
      <c r="V2">
        <v>0</v>
      </c>
      <c r="X2" s="18">
        <v>3.1670625494853524</v>
      </c>
      <c r="Y2" s="18">
        <v>3.1670625494853502</v>
      </c>
      <c r="Z2">
        <f>A2</f>
        <v>2018</v>
      </c>
      <c r="AA2">
        <f>B2</f>
        <v>3.15</v>
      </c>
      <c r="AB2">
        <f>C2</f>
        <v>1.4550000000000001</v>
      </c>
      <c r="AC2">
        <f>G2</f>
        <v>0.56000000000000005</v>
      </c>
      <c r="AD2">
        <f>N2</f>
        <v>15.7</v>
      </c>
      <c r="AE2">
        <f>O2</f>
        <v>3.1670625494853524</v>
      </c>
      <c r="AF2">
        <f>V2</f>
        <v>0</v>
      </c>
      <c r="AG2">
        <f>100.3*AF2/145.7</f>
        <v>0</v>
      </c>
      <c r="AJ2">
        <f>AA2/35.8</f>
        <v>8.7988826815642462E-2</v>
      </c>
      <c r="AK2">
        <f>AB2/24</f>
        <v>6.0625000000000005E-2</v>
      </c>
      <c r="AL2">
        <f>AC2/3.6</f>
        <v>0.15555555555555556</v>
      </c>
      <c r="AM2">
        <f>AD2/120</f>
        <v>0.13083333333333333</v>
      </c>
      <c r="AN2">
        <f>AE2/15.8</f>
        <v>0.2004469968028704</v>
      </c>
      <c r="AO2">
        <f>AF2/35.8</f>
        <v>0</v>
      </c>
      <c r="AP2">
        <f>AG2/35.8</f>
        <v>0</v>
      </c>
    </row>
    <row r="3" spans="1:42">
      <c r="A3">
        <v>2019</v>
      </c>
      <c r="B3">
        <v>3.15</v>
      </c>
      <c r="C3">
        <v>1.4550000000000001</v>
      </c>
      <c r="D3">
        <v>0.49117647058823527</v>
      </c>
      <c r="E3">
        <f t="shared" ref="E3:E34" si="0">D3</f>
        <v>0.49117647058823527</v>
      </c>
      <c r="F3">
        <f t="shared" ref="F3:F13" si="1">G3</f>
        <v>0.56000000000000005</v>
      </c>
      <c r="G3">
        <v>0.56000000000000005</v>
      </c>
      <c r="H3">
        <f t="shared" ref="H3:H13" si="2">G3</f>
        <v>0.56000000000000005</v>
      </c>
      <c r="I3">
        <f t="shared" ref="I3:I24" si="3">G3</f>
        <v>0.56000000000000005</v>
      </c>
      <c r="J3">
        <f t="shared" ref="J3:J24" si="4">G3</f>
        <v>0.56000000000000005</v>
      </c>
      <c r="K3">
        <v>0</v>
      </c>
      <c r="L3">
        <f t="shared" ref="L3:L34" si="5">P3</f>
        <v>0</v>
      </c>
      <c r="M3">
        <f t="shared" ref="M3:M34" si="6">Q3</f>
        <v>0</v>
      </c>
      <c r="N3" s="18">
        <v>15.7</v>
      </c>
      <c r="O3" s="18">
        <v>3.1670625494853524</v>
      </c>
      <c r="P3">
        <v>0</v>
      </c>
      <c r="Q3">
        <v>0</v>
      </c>
      <c r="R3">
        <f t="shared" ref="R3:R29" si="7">N3</f>
        <v>15.7</v>
      </c>
      <c r="S3">
        <f t="shared" ref="S3:S29" si="8">N3</f>
        <v>15.7</v>
      </c>
      <c r="T3">
        <v>7.8716249999999999</v>
      </c>
      <c r="U3">
        <v>6.5596874999999999</v>
      </c>
      <c r="V3">
        <v>0</v>
      </c>
      <c r="X3" s="18">
        <v>3.1670625494853524</v>
      </c>
      <c r="Y3" s="18">
        <v>3.1670625494853524</v>
      </c>
      <c r="Z3">
        <f t="shared" ref="Z3:Z44" si="9">A3</f>
        <v>2019</v>
      </c>
      <c r="AA3">
        <f t="shared" ref="AA3:AA37" si="10">B3</f>
        <v>3.15</v>
      </c>
      <c r="AB3">
        <f t="shared" ref="AB3:AB37" si="11">C3</f>
        <v>1.4550000000000001</v>
      </c>
      <c r="AC3">
        <f t="shared" ref="AC3:AC37" si="12">G3</f>
        <v>0.56000000000000005</v>
      </c>
      <c r="AD3">
        <f t="shared" ref="AD3:AD37" si="13">N3</f>
        <v>15.7</v>
      </c>
      <c r="AE3">
        <f t="shared" ref="AE3:AE37" si="14">O3</f>
        <v>3.1670625494853524</v>
      </c>
      <c r="AF3">
        <f t="shared" ref="AF3:AF37" si="15">V3</f>
        <v>0</v>
      </c>
      <c r="AG3">
        <f t="shared" ref="AG3:AG44" si="16">100.3*AF3/145.7</f>
        <v>0</v>
      </c>
      <c r="AJ3">
        <f t="shared" ref="AJ3:AJ37" si="17">AA3/35.8</f>
        <v>8.7988826815642462E-2</v>
      </c>
      <c r="AK3">
        <f t="shared" ref="AK3:AK37" si="18">AB3/24</f>
        <v>6.0625000000000005E-2</v>
      </c>
      <c r="AL3">
        <f t="shared" ref="AL3:AL37" si="19">AC3/3.6</f>
        <v>0.15555555555555556</v>
      </c>
      <c r="AM3">
        <f t="shared" ref="AM3:AM37" si="20">AD3/120</f>
        <v>0.13083333333333333</v>
      </c>
      <c r="AN3">
        <f t="shared" ref="AN3:AN37" si="21">AE3/15.8</f>
        <v>0.2004469968028704</v>
      </c>
      <c r="AO3">
        <f t="shared" ref="AO3:AO37" si="22">AF3/35.8</f>
        <v>0</v>
      </c>
      <c r="AP3">
        <f t="shared" ref="AP3:AP37" si="23">AG3/35.8</f>
        <v>0</v>
      </c>
    </row>
    <row r="4" spans="1:42" s="18" customFormat="1">
      <c r="A4" s="18">
        <v>2020</v>
      </c>
      <c r="B4" s="18">
        <v>3.15</v>
      </c>
      <c r="C4" s="18">
        <v>1.4550000000000001</v>
      </c>
      <c r="D4" s="18">
        <v>0.4823529411764706</v>
      </c>
      <c r="E4">
        <f t="shared" si="0"/>
        <v>0.4823529411764706</v>
      </c>
      <c r="F4">
        <f t="shared" si="1"/>
        <v>0.56000000000000005</v>
      </c>
      <c r="G4">
        <v>0.56000000000000005</v>
      </c>
      <c r="H4">
        <f t="shared" si="2"/>
        <v>0.56000000000000005</v>
      </c>
      <c r="I4">
        <f t="shared" si="3"/>
        <v>0.56000000000000005</v>
      </c>
      <c r="J4">
        <f t="shared" si="4"/>
        <v>0.56000000000000005</v>
      </c>
      <c r="K4" s="18">
        <v>0</v>
      </c>
      <c r="L4" s="18">
        <f t="shared" si="5"/>
        <v>0</v>
      </c>
      <c r="M4" s="18">
        <f t="shared" si="6"/>
        <v>0</v>
      </c>
      <c r="N4" s="18">
        <v>15.7</v>
      </c>
      <c r="O4" s="18">
        <v>3.1670625494853524</v>
      </c>
      <c r="P4">
        <v>0</v>
      </c>
      <c r="Q4">
        <v>0</v>
      </c>
      <c r="R4" s="18">
        <f t="shared" si="7"/>
        <v>15.7</v>
      </c>
      <c r="S4" s="18">
        <f t="shared" si="8"/>
        <v>15.7</v>
      </c>
      <c r="T4" s="18">
        <v>7.8112500000000002</v>
      </c>
      <c r="U4" s="18">
        <v>6.5093750000000004</v>
      </c>
      <c r="V4">
        <v>0</v>
      </c>
      <c r="X4" s="18">
        <v>3.1670625494853524</v>
      </c>
      <c r="Y4" s="18">
        <v>3.1670625494853524</v>
      </c>
      <c r="Z4">
        <f t="shared" si="9"/>
        <v>2020</v>
      </c>
      <c r="AA4">
        <f t="shared" si="10"/>
        <v>3.15</v>
      </c>
      <c r="AB4">
        <f t="shared" si="11"/>
        <v>1.4550000000000001</v>
      </c>
      <c r="AC4">
        <f t="shared" si="12"/>
        <v>0.56000000000000005</v>
      </c>
      <c r="AD4">
        <f t="shared" si="13"/>
        <v>15.7</v>
      </c>
      <c r="AE4">
        <f t="shared" si="14"/>
        <v>3.1670625494853524</v>
      </c>
      <c r="AF4">
        <f t="shared" si="15"/>
        <v>0</v>
      </c>
      <c r="AG4">
        <f t="shared" si="16"/>
        <v>0</v>
      </c>
      <c r="AJ4">
        <f t="shared" si="17"/>
        <v>8.7988826815642462E-2</v>
      </c>
      <c r="AK4">
        <f t="shared" si="18"/>
        <v>6.0625000000000005E-2</v>
      </c>
      <c r="AL4">
        <f t="shared" si="19"/>
        <v>0.15555555555555556</v>
      </c>
      <c r="AM4">
        <f t="shared" si="20"/>
        <v>0.13083333333333333</v>
      </c>
      <c r="AN4">
        <f t="shared" si="21"/>
        <v>0.2004469968028704</v>
      </c>
      <c r="AO4">
        <f t="shared" si="22"/>
        <v>0</v>
      </c>
      <c r="AP4">
        <f t="shared" si="23"/>
        <v>0</v>
      </c>
    </row>
    <row r="5" spans="1:42">
      <c r="A5">
        <v>2021</v>
      </c>
      <c r="B5">
        <v>3.15</v>
      </c>
      <c r="C5">
        <v>1.4550000000000001</v>
      </c>
      <c r="D5">
        <v>0.47352941176470587</v>
      </c>
      <c r="E5">
        <f t="shared" si="0"/>
        <v>0.47352941176470587</v>
      </c>
      <c r="F5">
        <f t="shared" si="1"/>
        <v>0.54800000000000004</v>
      </c>
      <c r="G5">
        <v>0.54800000000000004</v>
      </c>
      <c r="H5">
        <f t="shared" si="2"/>
        <v>0.54800000000000004</v>
      </c>
      <c r="I5">
        <f t="shared" si="3"/>
        <v>0.54800000000000004</v>
      </c>
      <c r="J5">
        <f t="shared" si="4"/>
        <v>0.54800000000000004</v>
      </c>
      <c r="K5">
        <v>0</v>
      </c>
      <c r="L5">
        <f t="shared" si="5"/>
        <v>0</v>
      </c>
      <c r="M5">
        <f t="shared" si="6"/>
        <v>0</v>
      </c>
      <c r="N5" s="18">
        <v>15.7</v>
      </c>
      <c r="O5" s="18">
        <v>3.1670625494853524</v>
      </c>
      <c r="P5">
        <v>0</v>
      </c>
      <c r="Q5">
        <v>0</v>
      </c>
      <c r="R5">
        <f t="shared" si="7"/>
        <v>15.7</v>
      </c>
      <c r="S5">
        <f t="shared" si="8"/>
        <v>15.7</v>
      </c>
      <c r="T5">
        <v>7.7508749999999997</v>
      </c>
      <c r="U5">
        <v>6.4590624999999999</v>
      </c>
      <c r="V5">
        <v>0</v>
      </c>
      <c r="X5" s="18">
        <v>3.1670625494853524</v>
      </c>
      <c r="Y5" s="18">
        <v>3.1670625494853524</v>
      </c>
      <c r="Z5">
        <f t="shared" si="9"/>
        <v>2021</v>
      </c>
      <c r="AA5">
        <f t="shared" si="10"/>
        <v>3.15</v>
      </c>
      <c r="AB5">
        <f t="shared" si="11"/>
        <v>1.4550000000000001</v>
      </c>
      <c r="AC5">
        <f t="shared" si="12"/>
        <v>0.54800000000000004</v>
      </c>
      <c r="AD5">
        <f t="shared" si="13"/>
        <v>15.7</v>
      </c>
      <c r="AE5">
        <f t="shared" si="14"/>
        <v>3.1670625494853524</v>
      </c>
      <c r="AF5">
        <f t="shared" si="15"/>
        <v>0</v>
      </c>
      <c r="AG5">
        <f t="shared" si="16"/>
        <v>0</v>
      </c>
      <c r="AJ5">
        <f t="shared" si="17"/>
        <v>8.7988826815642462E-2</v>
      </c>
      <c r="AK5">
        <f t="shared" si="18"/>
        <v>6.0625000000000005E-2</v>
      </c>
      <c r="AL5">
        <f t="shared" si="19"/>
        <v>0.15222222222222223</v>
      </c>
      <c r="AM5">
        <f t="shared" si="20"/>
        <v>0.13083333333333333</v>
      </c>
      <c r="AN5">
        <f t="shared" si="21"/>
        <v>0.2004469968028704</v>
      </c>
      <c r="AO5">
        <f t="shared" si="22"/>
        <v>0</v>
      </c>
      <c r="AP5">
        <f t="shared" si="23"/>
        <v>0</v>
      </c>
    </row>
    <row r="6" spans="1:42">
      <c r="A6">
        <v>2022</v>
      </c>
      <c r="B6">
        <v>3.15</v>
      </c>
      <c r="C6">
        <v>1.4550000000000001</v>
      </c>
      <c r="D6">
        <v>0.46470588235294119</v>
      </c>
      <c r="E6">
        <f t="shared" si="0"/>
        <v>0.46470588235294119</v>
      </c>
      <c r="F6">
        <f t="shared" si="1"/>
        <v>0.53600000000000003</v>
      </c>
      <c r="G6">
        <v>0.53600000000000003</v>
      </c>
      <c r="H6">
        <f t="shared" si="2"/>
        <v>0.53600000000000003</v>
      </c>
      <c r="I6">
        <f t="shared" si="3"/>
        <v>0.53600000000000003</v>
      </c>
      <c r="J6">
        <f t="shared" si="4"/>
        <v>0.53600000000000003</v>
      </c>
      <c r="K6">
        <v>0</v>
      </c>
      <c r="L6">
        <f t="shared" si="5"/>
        <v>0</v>
      </c>
      <c r="M6">
        <f t="shared" si="6"/>
        <v>0</v>
      </c>
      <c r="N6" s="18">
        <v>15.7</v>
      </c>
      <c r="O6" s="18">
        <v>3.1670625494853524</v>
      </c>
      <c r="P6">
        <v>0</v>
      </c>
      <c r="Q6">
        <v>0</v>
      </c>
      <c r="R6">
        <f t="shared" si="7"/>
        <v>15.7</v>
      </c>
      <c r="S6">
        <f t="shared" si="8"/>
        <v>15.7</v>
      </c>
      <c r="T6">
        <v>7.6905000000000001</v>
      </c>
      <c r="U6">
        <v>6.4087500000000004</v>
      </c>
      <c r="V6">
        <v>0</v>
      </c>
      <c r="X6" s="18">
        <v>3.1670625494853524</v>
      </c>
      <c r="Y6" s="18">
        <v>3.1670625494853524</v>
      </c>
      <c r="Z6">
        <f t="shared" si="9"/>
        <v>2022</v>
      </c>
      <c r="AA6">
        <f t="shared" si="10"/>
        <v>3.15</v>
      </c>
      <c r="AB6">
        <f t="shared" si="11"/>
        <v>1.4550000000000001</v>
      </c>
      <c r="AC6">
        <f t="shared" si="12"/>
        <v>0.53600000000000003</v>
      </c>
      <c r="AD6">
        <f t="shared" si="13"/>
        <v>15.7</v>
      </c>
      <c r="AE6">
        <f t="shared" si="14"/>
        <v>3.1670625494853524</v>
      </c>
      <c r="AF6">
        <f t="shared" si="15"/>
        <v>0</v>
      </c>
      <c r="AG6">
        <f t="shared" si="16"/>
        <v>0</v>
      </c>
      <c r="AH6" s="25"/>
      <c r="AJ6">
        <f t="shared" si="17"/>
        <v>8.7988826815642462E-2</v>
      </c>
      <c r="AK6">
        <f t="shared" si="18"/>
        <v>6.0625000000000005E-2</v>
      </c>
      <c r="AL6">
        <f t="shared" si="19"/>
        <v>0.1488888888888889</v>
      </c>
      <c r="AM6">
        <f t="shared" si="20"/>
        <v>0.13083333333333333</v>
      </c>
      <c r="AN6">
        <f t="shared" si="21"/>
        <v>0.2004469968028704</v>
      </c>
      <c r="AO6">
        <f t="shared" si="22"/>
        <v>0</v>
      </c>
      <c r="AP6">
        <f t="shared" si="23"/>
        <v>0</v>
      </c>
    </row>
    <row r="7" spans="1:42">
      <c r="A7">
        <v>2023</v>
      </c>
      <c r="B7">
        <v>3.15</v>
      </c>
      <c r="C7">
        <v>1.4550000000000001</v>
      </c>
      <c r="D7">
        <v>0.45588235294117646</v>
      </c>
      <c r="E7">
        <f t="shared" si="0"/>
        <v>0.45588235294117646</v>
      </c>
      <c r="F7">
        <f t="shared" si="1"/>
        <v>0.52400000000000002</v>
      </c>
      <c r="G7">
        <v>0.52400000000000002</v>
      </c>
      <c r="H7">
        <f t="shared" si="2"/>
        <v>0.52400000000000002</v>
      </c>
      <c r="I7">
        <f t="shared" si="3"/>
        <v>0.52400000000000002</v>
      </c>
      <c r="J7">
        <f t="shared" si="4"/>
        <v>0.52400000000000002</v>
      </c>
      <c r="K7">
        <v>0</v>
      </c>
      <c r="L7">
        <f t="shared" si="5"/>
        <v>0</v>
      </c>
      <c r="M7">
        <f t="shared" si="6"/>
        <v>0</v>
      </c>
      <c r="N7" s="18">
        <v>15.7</v>
      </c>
      <c r="O7" s="18">
        <v>3.1670625494853524</v>
      </c>
      <c r="P7">
        <v>0</v>
      </c>
      <c r="Q7">
        <v>0</v>
      </c>
      <c r="R7">
        <f t="shared" si="7"/>
        <v>15.7</v>
      </c>
      <c r="S7">
        <f t="shared" si="8"/>
        <v>15.7</v>
      </c>
      <c r="T7">
        <v>7.6301249999999996</v>
      </c>
      <c r="U7">
        <v>6.3584375</v>
      </c>
      <c r="V7">
        <v>0</v>
      </c>
      <c r="X7" s="18">
        <v>3.1670625494853524</v>
      </c>
      <c r="Y7" s="18">
        <v>3.1670625494853524</v>
      </c>
      <c r="Z7">
        <f t="shared" si="9"/>
        <v>2023</v>
      </c>
      <c r="AA7">
        <f t="shared" si="10"/>
        <v>3.15</v>
      </c>
      <c r="AB7">
        <f t="shared" si="11"/>
        <v>1.4550000000000001</v>
      </c>
      <c r="AC7">
        <f t="shared" si="12"/>
        <v>0.52400000000000002</v>
      </c>
      <c r="AD7">
        <f t="shared" si="13"/>
        <v>15.7</v>
      </c>
      <c r="AE7">
        <f t="shared" si="14"/>
        <v>3.1670625494853524</v>
      </c>
      <c r="AF7">
        <f t="shared" si="15"/>
        <v>0</v>
      </c>
      <c r="AG7">
        <f t="shared" si="16"/>
        <v>0</v>
      </c>
      <c r="AJ7">
        <f t="shared" si="17"/>
        <v>8.7988826815642462E-2</v>
      </c>
      <c r="AK7">
        <f t="shared" si="18"/>
        <v>6.0625000000000005E-2</v>
      </c>
      <c r="AL7">
        <f t="shared" si="19"/>
        <v>0.14555555555555555</v>
      </c>
      <c r="AM7">
        <f t="shared" si="20"/>
        <v>0.13083333333333333</v>
      </c>
      <c r="AN7">
        <f t="shared" si="21"/>
        <v>0.2004469968028704</v>
      </c>
      <c r="AO7">
        <f t="shared" si="22"/>
        <v>0</v>
      </c>
      <c r="AP7">
        <f t="shared" si="23"/>
        <v>0</v>
      </c>
    </row>
    <row r="8" spans="1:42">
      <c r="A8">
        <v>2024</v>
      </c>
      <c r="B8">
        <v>3.15</v>
      </c>
      <c r="C8">
        <v>1.4550000000000001</v>
      </c>
      <c r="D8">
        <v>0.44705882352941173</v>
      </c>
      <c r="E8">
        <f t="shared" si="0"/>
        <v>0.44705882352941173</v>
      </c>
      <c r="F8">
        <f t="shared" si="1"/>
        <v>0.51200000000000001</v>
      </c>
      <c r="G8">
        <v>0.51200000000000001</v>
      </c>
      <c r="H8">
        <f t="shared" si="2"/>
        <v>0.51200000000000001</v>
      </c>
      <c r="I8">
        <f t="shared" si="3"/>
        <v>0.51200000000000001</v>
      </c>
      <c r="J8">
        <f t="shared" si="4"/>
        <v>0.51200000000000001</v>
      </c>
      <c r="K8">
        <v>0</v>
      </c>
      <c r="L8">
        <f t="shared" si="5"/>
        <v>0</v>
      </c>
      <c r="M8">
        <f t="shared" si="6"/>
        <v>0</v>
      </c>
      <c r="N8" s="18">
        <v>15.7</v>
      </c>
      <c r="O8" s="18">
        <v>3.1670625494853524</v>
      </c>
      <c r="P8">
        <v>0</v>
      </c>
      <c r="Q8">
        <v>0</v>
      </c>
      <c r="R8">
        <f t="shared" si="7"/>
        <v>15.7</v>
      </c>
      <c r="S8">
        <f t="shared" si="8"/>
        <v>15.7</v>
      </c>
      <c r="T8">
        <v>7.56975</v>
      </c>
      <c r="U8">
        <v>6.3081250000000004</v>
      </c>
      <c r="V8">
        <v>0</v>
      </c>
      <c r="X8" s="18">
        <v>3.1670625494853524</v>
      </c>
      <c r="Y8" s="18">
        <v>3.1670625494853524</v>
      </c>
      <c r="Z8">
        <f t="shared" si="9"/>
        <v>2024</v>
      </c>
      <c r="AA8">
        <f t="shared" si="10"/>
        <v>3.15</v>
      </c>
      <c r="AB8">
        <f t="shared" si="11"/>
        <v>1.4550000000000001</v>
      </c>
      <c r="AC8">
        <f t="shared" si="12"/>
        <v>0.51200000000000001</v>
      </c>
      <c r="AD8">
        <f t="shared" si="13"/>
        <v>15.7</v>
      </c>
      <c r="AE8">
        <f t="shared" si="14"/>
        <v>3.1670625494853524</v>
      </c>
      <c r="AF8">
        <f t="shared" si="15"/>
        <v>0</v>
      </c>
      <c r="AG8">
        <f t="shared" si="16"/>
        <v>0</v>
      </c>
      <c r="AJ8">
        <f t="shared" si="17"/>
        <v>8.7988826815642462E-2</v>
      </c>
      <c r="AK8">
        <f t="shared" si="18"/>
        <v>6.0625000000000005E-2</v>
      </c>
      <c r="AL8">
        <f t="shared" si="19"/>
        <v>0.14222222222222222</v>
      </c>
      <c r="AM8">
        <f t="shared" si="20"/>
        <v>0.13083333333333333</v>
      </c>
      <c r="AN8">
        <f t="shared" si="21"/>
        <v>0.2004469968028704</v>
      </c>
      <c r="AO8">
        <f t="shared" si="22"/>
        <v>0</v>
      </c>
      <c r="AP8">
        <f t="shared" si="23"/>
        <v>0</v>
      </c>
    </row>
    <row r="9" spans="1:42" s="18" customFormat="1">
      <c r="A9" s="18">
        <v>2025</v>
      </c>
      <c r="B9" s="18">
        <v>3.15</v>
      </c>
      <c r="C9" s="18">
        <v>1.4550000000000001</v>
      </c>
      <c r="D9" s="18">
        <v>0.5</v>
      </c>
      <c r="E9">
        <f t="shared" si="0"/>
        <v>0.5</v>
      </c>
      <c r="F9">
        <f t="shared" si="1"/>
        <v>0.5</v>
      </c>
      <c r="G9">
        <f t="shared" ref="G9:G13" si="24">E9</f>
        <v>0.5</v>
      </c>
      <c r="H9">
        <f t="shared" si="2"/>
        <v>0.5</v>
      </c>
      <c r="I9">
        <f t="shared" si="3"/>
        <v>0.5</v>
      </c>
      <c r="J9">
        <f t="shared" si="4"/>
        <v>0.5</v>
      </c>
      <c r="K9" s="18">
        <v>0</v>
      </c>
      <c r="L9" s="18">
        <f t="shared" si="5"/>
        <v>0</v>
      </c>
      <c r="M9" s="18">
        <f t="shared" si="6"/>
        <v>0</v>
      </c>
      <c r="N9" s="18">
        <v>15.7</v>
      </c>
      <c r="O9" s="18">
        <v>3.1670625494853524</v>
      </c>
      <c r="P9">
        <v>0</v>
      </c>
      <c r="Q9">
        <v>0</v>
      </c>
      <c r="R9" s="18">
        <f t="shared" si="7"/>
        <v>15.7</v>
      </c>
      <c r="S9" s="18">
        <f t="shared" si="8"/>
        <v>15.7</v>
      </c>
      <c r="T9" s="18">
        <v>7.5093749999999995</v>
      </c>
      <c r="U9" s="18">
        <v>6.2578125</v>
      </c>
      <c r="V9">
        <v>0</v>
      </c>
      <c r="X9" s="18">
        <v>3.1670625494853524</v>
      </c>
      <c r="Y9" s="18">
        <v>3.1670625494853524</v>
      </c>
      <c r="Z9">
        <f t="shared" si="9"/>
        <v>2025</v>
      </c>
      <c r="AA9">
        <f t="shared" si="10"/>
        <v>3.15</v>
      </c>
      <c r="AB9">
        <f t="shared" si="11"/>
        <v>1.4550000000000001</v>
      </c>
      <c r="AC9">
        <v>0.5</v>
      </c>
      <c r="AD9">
        <f t="shared" si="13"/>
        <v>15.7</v>
      </c>
      <c r="AE9">
        <f t="shared" si="14"/>
        <v>3.1670625494853524</v>
      </c>
      <c r="AF9">
        <f t="shared" si="15"/>
        <v>0</v>
      </c>
      <c r="AG9">
        <f t="shared" si="16"/>
        <v>0</v>
      </c>
      <c r="AJ9">
        <f t="shared" si="17"/>
        <v>8.7988826815642462E-2</v>
      </c>
      <c r="AK9">
        <f t="shared" si="18"/>
        <v>6.0625000000000005E-2</v>
      </c>
      <c r="AL9">
        <f t="shared" si="19"/>
        <v>0.1388888888888889</v>
      </c>
      <c r="AM9">
        <f t="shared" si="20"/>
        <v>0.13083333333333333</v>
      </c>
      <c r="AN9">
        <f t="shared" si="21"/>
        <v>0.2004469968028704</v>
      </c>
      <c r="AO9">
        <f t="shared" si="22"/>
        <v>0</v>
      </c>
      <c r="AP9">
        <f t="shared" si="23"/>
        <v>0</v>
      </c>
    </row>
    <row r="10" spans="1:42">
      <c r="A10">
        <v>2026</v>
      </c>
      <c r="B10" s="18">
        <v>3.1440000000000001</v>
      </c>
      <c r="C10">
        <v>1.4550000000000001</v>
      </c>
      <c r="D10">
        <v>0.48799999999999999</v>
      </c>
      <c r="E10">
        <f t="shared" si="0"/>
        <v>0.48799999999999999</v>
      </c>
      <c r="F10">
        <f>G10</f>
        <v>0.48799999999999999</v>
      </c>
      <c r="G10">
        <f>E10</f>
        <v>0.48799999999999999</v>
      </c>
      <c r="H10">
        <f>G10</f>
        <v>0.48799999999999999</v>
      </c>
      <c r="I10">
        <f t="shared" si="3"/>
        <v>0.48799999999999999</v>
      </c>
      <c r="J10">
        <f t="shared" si="4"/>
        <v>0.48799999999999999</v>
      </c>
      <c r="K10">
        <v>0</v>
      </c>
      <c r="L10">
        <f t="shared" si="5"/>
        <v>0</v>
      </c>
      <c r="M10">
        <f t="shared" si="6"/>
        <v>0</v>
      </c>
      <c r="N10" s="18">
        <v>15.36</v>
      </c>
      <c r="O10" s="18">
        <v>3.1670625494853524</v>
      </c>
      <c r="P10">
        <v>0</v>
      </c>
      <c r="Q10">
        <v>0</v>
      </c>
      <c r="R10">
        <f t="shared" si="7"/>
        <v>15.36</v>
      </c>
      <c r="S10">
        <f t="shared" si="8"/>
        <v>15.36</v>
      </c>
      <c r="T10">
        <v>7.4489999999999998</v>
      </c>
      <c r="U10">
        <v>6.2075000000000005</v>
      </c>
      <c r="V10">
        <v>0</v>
      </c>
      <c r="X10" s="18">
        <v>3.1670625494853524</v>
      </c>
      <c r="Y10" s="18">
        <v>3.135391923990499</v>
      </c>
      <c r="Z10">
        <f t="shared" si="9"/>
        <v>2026</v>
      </c>
      <c r="AA10">
        <f t="shared" si="10"/>
        <v>3.1440000000000001</v>
      </c>
      <c r="AB10">
        <f t="shared" si="11"/>
        <v>1.4550000000000001</v>
      </c>
      <c r="AC10">
        <f t="shared" si="12"/>
        <v>0.48799999999999999</v>
      </c>
      <c r="AD10">
        <f t="shared" si="13"/>
        <v>15.36</v>
      </c>
      <c r="AE10">
        <f t="shared" si="14"/>
        <v>3.1670625494853524</v>
      </c>
      <c r="AF10">
        <f t="shared" si="15"/>
        <v>0</v>
      </c>
      <c r="AG10">
        <f t="shared" si="16"/>
        <v>0</v>
      </c>
      <c r="AJ10">
        <f t="shared" si="17"/>
        <v>8.7821229050279337E-2</v>
      </c>
      <c r="AK10">
        <f t="shared" si="18"/>
        <v>6.0625000000000005E-2</v>
      </c>
      <c r="AL10">
        <f t="shared" si="19"/>
        <v>0.13555555555555554</v>
      </c>
      <c r="AM10">
        <f t="shared" si="20"/>
        <v>0.128</v>
      </c>
      <c r="AN10">
        <f t="shared" si="21"/>
        <v>0.2004469968028704</v>
      </c>
      <c r="AO10">
        <f t="shared" si="22"/>
        <v>0</v>
      </c>
      <c r="AP10">
        <f t="shared" si="23"/>
        <v>0</v>
      </c>
    </row>
    <row r="11" spans="1:42">
      <c r="A11">
        <v>2027</v>
      </c>
      <c r="B11" s="18">
        <v>3.1379999999999999</v>
      </c>
      <c r="C11">
        <v>1.4550000000000001</v>
      </c>
      <c r="D11">
        <v>0.47599999999999998</v>
      </c>
      <c r="E11">
        <f t="shared" si="0"/>
        <v>0.47599999999999998</v>
      </c>
      <c r="F11">
        <f t="shared" si="1"/>
        <v>0.47599999999999998</v>
      </c>
      <c r="G11">
        <f t="shared" si="24"/>
        <v>0.47599999999999998</v>
      </c>
      <c r="H11">
        <f t="shared" si="2"/>
        <v>0.47599999999999998</v>
      </c>
      <c r="I11">
        <f t="shared" si="3"/>
        <v>0.47599999999999998</v>
      </c>
      <c r="J11">
        <f t="shared" si="4"/>
        <v>0.47599999999999998</v>
      </c>
      <c r="K11">
        <v>0</v>
      </c>
      <c r="L11">
        <f t="shared" si="5"/>
        <v>0</v>
      </c>
      <c r="M11">
        <f t="shared" si="6"/>
        <v>0</v>
      </c>
      <c r="N11" s="18">
        <v>15.02</v>
      </c>
      <c r="O11" s="18">
        <v>3.1670625494853524</v>
      </c>
      <c r="P11">
        <v>0</v>
      </c>
      <c r="Q11">
        <v>0</v>
      </c>
      <c r="R11">
        <f t="shared" si="7"/>
        <v>15.02</v>
      </c>
      <c r="S11">
        <f t="shared" si="8"/>
        <v>15.02</v>
      </c>
      <c r="T11">
        <v>7.3886249999999993</v>
      </c>
      <c r="U11">
        <v>6.1571875</v>
      </c>
      <c r="V11">
        <v>0</v>
      </c>
      <c r="X11" s="18">
        <v>3.1670625494853524</v>
      </c>
      <c r="Y11" s="18">
        <v>3.1037212984956453</v>
      </c>
      <c r="Z11">
        <f t="shared" si="9"/>
        <v>2027</v>
      </c>
      <c r="AA11">
        <f t="shared" si="10"/>
        <v>3.1379999999999999</v>
      </c>
      <c r="AB11">
        <f t="shared" si="11"/>
        <v>1.4550000000000001</v>
      </c>
      <c r="AC11">
        <f t="shared" si="12"/>
        <v>0.47599999999999998</v>
      </c>
      <c r="AD11">
        <f t="shared" si="13"/>
        <v>15.02</v>
      </c>
      <c r="AE11">
        <f t="shared" si="14"/>
        <v>3.1670625494853524</v>
      </c>
      <c r="AF11">
        <f t="shared" si="15"/>
        <v>0</v>
      </c>
      <c r="AG11">
        <f t="shared" si="16"/>
        <v>0</v>
      </c>
      <c r="AJ11">
        <f t="shared" si="17"/>
        <v>8.7653631284916211E-2</v>
      </c>
      <c r="AK11">
        <f t="shared" si="18"/>
        <v>6.0625000000000005E-2</v>
      </c>
      <c r="AL11">
        <f t="shared" si="19"/>
        <v>0.13222222222222221</v>
      </c>
      <c r="AM11">
        <f t="shared" si="20"/>
        <v>0.12516666666666668</v>
      </c>
      <c r="AN11">
        <f t="shared" si="21"/>
        <v>0.2004469968028704</v>
      </c>
      <c r="AO11">
        <f t="shared" si="22"/>
        <v>0</v>
      </c>
      <c r="AP11">
        <f t="shared" si="23"/>
        <v>0</v>
      </c>
    </row>
    <row r="12" spans="1:42">
      <c r="A12">
        <v>2028</v>
      </c>
      <c r="B12" s="18">
        <v>3.1320000000000001</v>
      </c>
      <c r="C12">
        <v>1.4550000000000001</v>
      </c>
      <c r="D12">
        <v>0.46399999999999997</v>
      </c>
      <c r="E12">
        <f t="shared" si="0"/>
        <v>0.46399999999999997</v>
      </c>
      <c r="F12">
        <f t="shared" si="1"/>
        <v>0.46399999999999997</v>
      </c>
      <c r="G12">
        <f t="shared" si="24"/>
        <v>0.46399999999999997</v>
      </c>
      <c r="H12">
        <f t="shared" si="2"/>
        <v>0.46399999999999997</v>
      </c>
      <c r="I12">
        <f t="shared" si="3"/>
        <v>0.46399999999999997</v>
      </c>
      <c r="J12">
        <f t="shared" si="4"/>
        <v>0.46399999999999997</v>
      </c>
      <c r="K12">
        <v>0</v>
      </c>
      <c r="L12">
        <f t="shared" si="5"/>
        <v>0</v>
      </c>
      <c r="M12">
        <f t="shared" si="6"/>
        <v>0</v>
      </c>
      <c r="N12" s="18">
        <v>14.68</v>
      </c>
      <c r="O12" s="18">
        <v>3.1670625494853524</v>
      </c>
      <c r="P12">
        <v>0</v>
      </c>
      <c r="Q12">
        <v>0</v>
      </c>
      <c r="R12">
        <f t="shared" si="7"/>
        <v>14.68</v>
      </c>
      <c r="S12">
        <f t="shared" si="8"/>
        <v>14.68</v>
      </c>
      <c r="T12">
        <v>7.3282500000000006</v>
      </c>
      <c r="U12">
        <v>6.1068750000000005</v>
      </c>
      <c r="V12">
        <v>0</v>
      </c>
      <c r="X12" s="18">
        <v>3.1670625494853524</v>
      </c>
      <c r="Y12" s="18">
        <v>3.0720506730007919</v>
      </c>
      <c r="Z12">
        <f t="shared" si="9"/>
        <v>2028</v>
      </c>
      <c r="AA12">
        <f t="shared" si="10"/>
        <v>3.1320000000000001</v>
      </c>
      <c r="AB12">
        <f t="shared" si="11"/>
        <v>1.4550000000000001</v>
      </c>
      <c r="AC12">
        <f t="shared" si="12"/>
        <v>0.46399999999999997</v>
      </c>
      <c r="AD12">
        <f t="shared" si="13"/>
        <v>14.68</v>
      </c>
      <c r="AE12">
        <f t="shared" si="14"/>
        <v>3.1670625494853524</v>
      </c>
      <c r="AF12">
        <f t="shared" si="15"/>
        <v>0</v>
      </c>
      <c r="AG12">
        <f t="shared" si="16"/>
        <v>0</v>
      </c>
      <c r="AJ12">
        <f t="shared" si="17"/>
        <v>8.7486033519553086E-2</v>
      </c>
      <c r="AK12">
        <f t="shared" si="18"/>
        <v>6.0625000000000005E-2</v>
      </c>
      <c r="AL12">
        <f t="shared" si="19"/>
        <v>0.12888888888888889</v>
      </c>
      <c r="AM12">
        <f t="shared" si="20"/>
        <v>0.12233333333333334</v>
      </c>
      <c r="AN12">
        <f t="shared" si="21"/>
        <v>0.2004469968028704</v>
      </c>
      <c r="AO12">
        <f t="shared" si="22"/>
        <v>0</v>
      </c>
      <c r="AP12">
        <f t="shared" si="23"/>
        <v>0</v>
      </c>
    </row>
    <row r="13" spans="1:42">
      <c r="A13">
        <v>2029</v>
      </c>
      <c r="B13" s="18">
        <v>3.1259999999999999</v>
      </c>
      <c r="C13">
        <v>1.4550000000000001</v>
      </c>
      <c r="D13">
        <v>0.45200000000000001</v>
      </c>
      <c r="E13">
        <f t="shared" si="0"/>
        <v>0.45200000000000001</v>
      </c>
      <c r="F13">
        <f t="shared" si="1"/>
        <v>0.45200000000000001</v>
      </c>
      <c r="G13">
        <f t="shared" si="24"/>
        <v>0.45200000000000001</v>
      </c>
      <c r="H13">
        <f t="shared" si="2"/>
        <v>0.45200000000000001</v>
      </c>
      <c r="I13">
        <f t="shared" si="3"/>
        <v>0.45200000000000001</v>
      </c>
      <c r="J13">
        <f t="shared" si="4"/>
        <v>0.45200000000000001</v>
      </c>
      <c r="K13">
        <v>0</v>
      </c>
      <c r="L13">
        <f t="shared" si="5"/>
        <v>0</v>
      </c>
      <c r="M13">
        <f t="shared" si="6"/>
        <v>0</v>
      </c>
      <c r="N13" s="18">
        <v>14.34</v>
      </c>
      <c r="O13" s="18">
        <v>3.1670625494853524</v>
      </c>
      <c r="P13">
        <v>0</v>
      </c>
      <c r="Q13">
        <v>0</v>
      </c>
      <c r="R13">
        <f t="shared" si="7"/>
        <v>14.34</v>
      </c>
      <c r="S13">
        <f t="shared" si="8"/>
        <v>14.34</v>
      </c>
      <c r="T13">
        <v>7.2678750000000001</v>
      </c>
      <c r="U13">
        <v>6.0565625000000001</v>
      </c>
      <c r="V13">
        <v>0</v>
      </c>
      <c r="X13" s="18">
        <v>3.1670625494853524</v>
      </c>
      <c r="Y13" s="18">
        <v>3.0403800475059382</v>
      </c>
      <c r="Z13">
        <f t="shared" si="9"/>
        <v>2029</v>
      </c>
      <c r="AA13">
        <f t="shared" si="10"/>
        <v>3.1259999999999999</v>
      </c>
      <c r="AB13">
        <f t="shared" si="11"/>
        <v>1.4550000000000001</v>
      </c>
      <c r="AC13">
        <f t="shared" si="12"/>
        <v>0.45200000000000001</v>
      </c>
      <c r="AD13">
        <f t="shared" si="13"/>
        <v>14.34</v>
      </c>
      <c r="AE13">
        <f t="shared" si="14"/>
        <v>3.1670625494853524</v>
      </c>
      <c r="AF13">
        <f t="shared" si="15"/>
        <v>0</v>
      </c>
      <c r="AG13">
        <f t="shared" si="16"/>
        <v>0</v>
      </c>
      <c r="AJ13">
        <f t="shared" si="17"/>
        <v>8.7318435754189946E-2</v>
      </c>
      <c r="AK13">
        <f t="shared" si="18"/>
        <v>6.0625000000000005E-2</v>
      </c>
      <c r="AL13">
        <f t="shared" si="19"/>
        <v>0.12555555555555556</v>
      </c>
      <c r="AM13">
        <f t="shared" si="20"/>
        <v>0.1195</v>
      </c>
      <c r="AN13">
        <f t="shared" si="21"/>
        <v>0.2004469968028704</v>
      </c>
      <c r="AO13">
        <f t="shared" si="22"/>
        <v>0</v>
      </c>
      <c r="AP13">
        <f t="shared" si="23"/>
        <v>0</v>
      </c>
    </row>
    <row r="14" spans="1:42" s="18" customFormat="1">
      <c r="A14" s="18">
        <v>2030</v>
      </c>
      <c r="B14" s="18">
        <v>3.12</v>
      </c>
      <c r="C14" s="18">
        <v>1.4550000000000001</v>
      </c>
      <c r="D14" s="18">
        <v>0.44</v>
      </c>
      <c r="E14">
        <f t="shared" si="0"/>
        <v>0.44</v>
      </c>
      <c r="F14">
        <f>G14</f>
        <v>0.44</v>
      </c>
      <c r="G14">
        <f>E14</f>
        <v>0.44</v>
      </c>
      <c r="H14">
        <f>G14</f>
        <v>0.44</v>
      </c>
      <c r="I14">
        <f t="shared" si="3"/>
        <v>0.44</v>
      </c>
      <c r="J14">
        <f t="shared" si="4"/>
        <v>0.44</v>
      </c>
      <c r="K14" s="18">
        <v>0</v>
      </c>
      <c r="L14" s="18">
        <f t="shared" si="5"/>
        <v>0</v>
      </c>
      <c r="M14" s="18">
        <f t="shared" si="6"/>
        <v>0</v>
      </c>
      <c r="N14" s="18">
        <v>14</v>
      </c>
      <c r="O14" s="18">
        <v>3.1670625494853524</v>
      </c>
      <c r="P14">
        <v>0</v>
      </c>
      <c r="Q14">
        <v>0</v>
      </c>
      <c r="R14" s="18">
        <f t="shared" si="7"/>
        <v>14</v>
      </c>
      <c r="S14" s="18">
        <f t="shared" si="8"/>
        <v>14</v>
      </c>
      <c r="T14" s="18">
        <v>7.2075000000000005</v>
      </c>
      <c r="U14" s="18">
        <v>6.0062500000000005</v>
      </c>
      <c r="V14">
        <v>0</v>
      </c>
      <c r="X14" s="18">
        <v>3.1670625494853524</v>
      </c>
      <c r="Y14" s="18">
        <v>3.0087094220110848</v>
      </c>
      <c r="Z14">
        <f t="shared" si="9"/>
        <v>2030</v>
      </c>
      <c r="AA14">
        <f t="shared" si="10"/>
        <v>3.12</v>
      </c>
      <c r="AB14">
        <f t="shared" si="11"/>
        <v>1.4550000000000001</v>
      </c>
      <c r="AC14">
        <f t="shared" si="12"/>
        <v>0.44</v>
      </c>
      <c r="AD14">
        <f t="shared" si="13"/>
        <v>14</v>
      </c>
      <c r="AE14">
        <f t="shared" si="14"/>
        <v>3.1670625494853524</v>
      </c>
      <c r="AF14">
        <f t="shared" si="15"/>
        <v>0</v>
      </c>
      <c r="AG14">
        <f t="shared" si="16"/>
        <v>0</v>
      </c>
      <c r="AJ14">
        <f t="shared" si="17"/>
        <v>8.7150837988826821E-2</v>
      </c>
      <c r="AK14">
        <f t="shared" si="18"/>
        <v>6.0625000000000005E-2</v>
      </c>
      <c r="AL14">
        <f t="shared" si="19"/>
        <v>0.12222222222222222</v>
      </c>
      <c r="AM14">
        <f t="shared" si="20"/>
        <v>0.11666666666666667</v>
      </c>
      <c r="AN14">
        <f t="shared" si="21"/>
        <v>0.2004469968028704</v>
      </c>
      <c r="AO14">
        <f t="shared" si="22"/>
        <v>0</v>
      </c>
      <c r="AP14">
        <f t="shared" si="23"/>
        <v>0</v>
      </c>
    </row>
    <row r="15" spans="1:42">
      <c r="A15">
        <v>2031</v>
      </c>
      <c r="B15" s="18">
        <v>3.1139999999999999</v>
      </c>
      <c r="C15">
        <v>1.4550000000000001</v>
      </c>
      <c r="D15">
        <v>0.42199999999999999</v>
      </c>
      <c r="E15">
        <f t="shared" si="0"/>
        <v>0.42199999999999999</v>
      </c>
      <c r="F15">
        <f>G15</f>
        <v>0.42199999999999999</v>
      </c>
      <c r="G15">
        <f>E15</f>
        <v>0.42199999999999999</v>
      </c>
      <c r="H15">
        <f>G15</f>
        <v>0.42199999999999999</v>
      </c>
      <c r="I15">
        <f t="shared" si="3"/>
        <v>0.42199999999999999</v>
      </c>
      <c r="J15">
        <f t="shared" si="4"/>
        <v>0.42199999999999999</v>
      </c>
      <c r="K15">
        <v>0</v>
      </c>
      <c r="L15">
        <f t="shared" si="5"/>
        <v>0</v>
      </c>
      <c r="M15">
        <f t="shared" si="6"/>
        <v>0</v>
      </c>
      <c r="N15" s="18">
        <v>13.64</v>
      </c>
      <c r="O15" s="18">
        <v>3.135391923990499</v>
      </c>
      <c r="P15">
        <v>0</v>
      </c>
      <c r="Q15">
        <v>0</v>
      </c>
      <c r="R15">
        <f t="shared" si="7"/>
        <v>13.64</v>
      </c>
      <c r="S15">
        <f t="shared" si="8"/>
        <v>13.64</v>
      </c>
      <c r="T15">
        <v>7.147125</v>
      </c>
      <c r="U15">
        <v>5.9559375000000001</v>
      </c>
      <c r="V15">
        <v>0</v>
      </c>
      <c r="X15" s="18">
        <v>3.135391923990499</v>
      </c>
      <c r="Y15" s="18">
        <v>2.8978622327790973</v>
      </c>
      <c r="Z15">
        <f t="shared" si="9"/>
        <v>2031</v>
      </c>
      <c r="AA15">
        <f t="shared" si="10"/>
        <v>3.1139999999999999</v>
      </c>
      <c r="AB15">
        <f t="shared" si="11"/>
        <v>1.4550000000000001</v>
      </c>
      <c r="AC15">
        <f t="shared" si="12"/>
        <v>0.42199999999999999</v>
      </c>
      <c r="AD15">
        <f t="shared" si="13"/>
        <v>13.64</v>
      </c>
      <c r="AE15">
        <f t="shared" si="14"/>
        <v>3.135391923990499</v>
      </c>
      <c r="AF15">
        <f t="shared" si="15"/>
        <v>0</v>
      </c>
      <c r="AG15">
        <f t="shared" si="16"/>
        <v>0</v>
      </c>
      <c r="AJ15">
        <f t="shared" si="17"/>
        <v>8.6983240223463695E-2</v>
      </c>
      <c r="AK15">
        <f t="shared" si="18"/>
        <v>6.0625000000000005E-2</v>
      </c>
      <c r="AL15">
        <f t="shared" si="19"/>
        <v>0.11722222222222221</v>
      </c>
      <c r="AM15">
        <f t="shared" si="20"/>
        <v>0.11366666666666667</v>
      </c>
      <c r="AN15">
        <f t="shared" si="21"/>
        <v>0.1984425268348417</v>
      </c>
      <c r="AO15">
        <f t="shared" si="22"/>
        <v>0</v>
      </c>
      <c r="AP15">
        <f t="shared" si="23"/>
        <v>0</v>
      </c>
    </row>
    <row r="16" spans="1:42">
      <c r="A16">
        <v>2032</v>
      </c>
      <c r="B16" s="18">
        <v>3.1080000000000001</v>
      </c>
      <c r="C16">
        <v>1.4550000000000001</v>
      </c>
      <c r="D16">
        <v>0.40400000000000003</v>
      </c>
      <c r="E16">
        <f t="shared" si="0"/>
        <v>0.40400000000000003</v>
      </c>
      <c r="F16">
        <f t="shared" ref="F16:F23" si="25">G16</f>
        <v>0.40400000000000003</v>
      </c>
      <c r="G16">
        <f t="shared" ref="G16:G24" si="26">E16</f>
        <v>0.40400000000000003</v>
      </c>
      <c r="H16">
        <f t="shared" ref="H16:H24" si="27">G16</f>
        <v>0.40400000000000003</v>
      </c>
      <c r="I16">
        <f t="shared" si="3"/>
        <v>0.40400000000000003</v>
      </c>
      <c r="J16">
        <f t="shared" si="4"/>
        <v>0.40400000000000003</v>
      </c>
      <c r="K16">
        <v>0</v>
      </c>
      <c r="L16">
        <f t="shared" si="5"/>
        <v>0</v>
      </c>
      <c r="M16">
        <f t="shared" si="6"/>
        <v>0</v>
      </c>
      <c r="N16" s="18">
        <v>13.28</v>
      </c>
      <c r="O16" s="18">
        <v>3.1037212984956453</v>
      </c>
      <c r="P16">
        <v>0</v>
      </c>
      <c r="Q16">
        <v>0</v>
      </c>
      <c r="R16">
        <f t="shared" si="7"/>
        <v>13.28</v>
      </c>
      <c r="S16">
        <f t="shared" si="8"/>
        <v>13.28</v>
      </c>
      <c r="T16">
        <v>7.0867500000000003</v>
      </c>
      <c r="U16">
        <v>5.9056250000000006</v>
      </c>
      <c r="V16">
        <v>0</v>
      </c>
      <c r="X16" s="18">
        <v>3.1037212984956453</v>
      </c>
      <c r="Y16" s="18">
        <v>2.7870150435471097</v>
      </c>
      <c r="Z16">
        <f t="shared" si="9"/>
        <v>2032</v>
      </c>
      <c r="AA16">
        <f t="shared" si="10"/>
        <v>3.1080000000000001</v>
      </c>
      <c r="AB16">
        <f t="shared" si="11"/>
        <v>1.4550000000000001</v>
      </c>
      <c r="AC16">
        <f t="shared" si="12"/>
        <v>0.40400000000000003</v>
      </c>
      <c r="AD16">
        <f t="shared" si="13"/>
        <v>13.28</v>
      </c>
      <c r="AE16">
        <f t="shared" si="14"/>
        <v>3.1037212984956453</v>
      </c>
      <c r="AF16">
        <f t="shared" si="15"/>
        <v>0</v>
      </c>
      <c r="AG16">
        <f t="shared" si="16"/>
        <v>0</v>
      </c>
      <c r="AJ16">
        <f t="shared" si="17"/>
        <v>8.681564245810057E-2</v>
      </c>
      <c r="AK16">
        <f t="shared" si="18"/>
        <v>6.0625000000000005E-2</v>
      </c>
      <c r="AL16">
        <f t="shared" si="19"/>
        <v>0.11222222222222222</v>
      </c>
      <c r="AM16">
        <f t="shared" si="20"/>
        <v>0.11066666666666666</v>
      </c>
      <c r="AN16">
        <f t="shared" si="21"/>
        <v>0.19643805686681298</v>
      </c>
      <c r="AO16">
        <f t="shared" si="22"/>
        <v>0</v>
      </c>
      <c r="AP16">
        <f t="shared" si="23"/>
        <v>0</v>
      </c>
    </row>
    <row r="17" spans="1:42">
      <c r="A17">
        <v>2033</v>
      </c>
      <c r="B17" s="18">
        <v>3.1019999999999999</v>
      </c>
      <c r="C17">
        <v>1.4550000000000001</v>
      </c>
      <c r="D17">
        <v>0.38600000000000001</v>
      </c>
      <c r="E17">
        <f t="shared" si="0"/>
        <v>0.38600000000000001</v>
      </c>
      <c r="F17">
        <f t="shared" si="25"/>
        <v>0.38600000000000001</v>
      </c>
      <c r="G17">
        <f t="shared" si="26"/>
        <v>0.38600000000000001</v>
      </c>
      <c r="H17">
        <f t="shared" si="27"/>
        <v>0.38600000000000001</v>
      </c>
      <c r="I17">
        <f t="shared" si="3"/>
        <v>0.38600000000000001</v>
      </c>
      <c r="J17">
        <f t="shared" si="4"/>
        <v>0.38600000000000001</v>
      </c>
      <c r="K17">
        <v>0</v>
      </c>
      <c r="L17">
        <f t="shared" si="5"/>
        <v>0</v>
      </c>
      <c r="M17">
        <f t="shared" si="6"/>
        <v>0</v>
      </c>
      <c r="N17" s="18">
        <v>12.92</v>
      </c>
      <c r="O17" s="18">
        <v>3.0720506730007919</v>
      </c>
      <c r="P17">
        <v>0</v>
      </c>
      <c r="Q17">
        <v>0</v>
      </c>
      <c r="R17">
        <f t="shared" si="7"/>
        <v>12.92</v>
      </c>
      <c r="S17">
        <f t="shared" si="8"/>
        <v>12.92</v>
      </c>
      <c r="T17">
        <v>7.0263749999999998</v>
      </c>
      <c r="U17">
        <v>5.8553125000000001</v>
      </c>
      <c r="V17">
        <v>0</v>
      </c>
      <c r="X17" s="18">
        <v>3.0720506730007919</v>
      </c>
      <c r="Y17" s="18">
        <v>2.6761678543151231</v>
      </c>
      <c r="Z17">
        <f t="shared" si="9"/>
        <v>2033</v>
      </c>
      <c r="AA17">
        <f t="shared" si="10"/>
        <v>3.1019999999999999</v>
      </c>
      <c r="AB17">
        <f t="shared" si="11"/>
        <v>1.4550000000000001</v>
      </c>
      <c r="AC17">
        <f t="shared" si="12"/>
        <v>0.38600000000000001</v>
      </c>
      <c r="AD17">
        <f t="shared" si="13"/>
        <v>12.92</v>
      </c>
      <c r="AE17">
        <f t="shared" si="14"/>
        <v>3.0720506730007919</v>
      </c>
      <c r="AF17">
        <f t="shared" si="15"/>
        <v>0</v>
      </c>
      <c r="AG17">
        <f t="shared" si="16"/>
        <v>0</v>
      </c>
      <c r="AJ17">
        <f t="shared" si="17"/>
        <v>8.664804469273743E-2</v>
      </c>
      <c r="AK17">
        <f t="shared" si="18"/>
        <v>6.0625000000000005E-2</v>
      </c>
      <c r="AL17">
        <f t="shared" si="19"/>
        <v>0.10722222222222222</v>
      </c>
      <c r="AM17">
        <f t="shared" si="20"/>
        <v>0.10766666666666666</v>
      </c>
      <c r="AN17">
        <f t="shared" si="21"/>
        <v>0.19443358689878429</v>
      </c>
      <c r="AO17">
        <f t="shared" si="22"/>
        <v>0</v>
      </c>
      <c r="AP17">
        <f t="shared" si="23"/>
        <v>0</v>
      </c>
    </row>
    <row r="18" spans="1:42">
      <c r="A18">
        <v>2034</v>
      </c>
      <c r="B18" s="18">
        <v>3.0960000000000001</v>
      </c>
      <c r="C18">
        <v>1.4550000000000001</v>
      </c>
      <c r="D18">
        <v>0.36799999999999999</v>
      </c>
      <c r="E18">
        <f t="shared" si="0"/>
        <v>0.36799999999999999</v>
      </c>
      <c r="F18">
        <f t="shared" si="25"/>
        <v>0.36799999999999999</v>
      </c>
      <c r="G18">
        <f t="shared" si="26"/>
        <v>0.36799999999999999</v>
      </c>
      <c r="H18">
        <f t="shared" si="27"/>
        <v>0.36799999999999999</v>
      </c>
      <c r="I18">
        <f t="shared" si="3"/>
        <v>0.36799999999999999</v>
      </c>
      <c r="J18">
        <f t="shared" si="4"/>
        <v>0.36799999999999999</v>
      </c>
      <c r="K18">
        <v>0</v>
      </c>
      <c r="L18">
        <f t="shared" si="5"/>
        <v>0</v>
      </c>
      <c r="M18">
        <f t="shared" si="6"/>
        <v>0</v>
      </c>
      <c r="N18" s="18">
        <v>12.56</v>
      </c>
      <c r="O18" s="18">
        <v>3.0403800475059382</v>
      </c>
      <c r="P18">
        <v>0</v>
      </c>
      <c r="Q18">
        <v>0</v>
      </c>
      <c r="R18">
        <f t="shared" si="7"/>
        <v>12.56</v>
      </c>
      <c r="S18">
        <f t="shared" si="8"/>
        <v>12.56</v>
      </c>
      <c r="T18">
        <v>6.9660000000000002</v>
      </c>
      <c r="U18">
        <v>5.8050000000000006</v>
      </c>
      <c r="V18">
        <v>0</v>
      </c>
      <c r="X18" s="18">
        <v>3.0403800475059382</v>
      </c>
      <c r="Y18" s="18">
        <v>2.5653206650831355</v>
      </c>
      <c r="Z18">
        <f t="shared" si="9"/>
        <v>2034</v>
      </c>
      <c r="AA18">
        <f t="shared" si="10"/>
        <v>3.0960000000000001</v>
      </c>
      <c r="AB18">
        <f t="shared" si="11"/>
        <v>1.4550000000000001</v>
      </c>
      <c r="AC18">
        <f t="shared" si="12"/>
        <v>0.36799999999999999</v>
      </c>
      <c r="AD18">
        <f t="shared" si="13"/>
        <v>12.56</v>
      </c>
      <c r="AE18">
        <f t="shared" si="14"/>
        <v>3.0403800475059382</v>
      </c>
      <c r="AF18">
        <f t="shared" si="15"/>
        <v>0</v>
      </c>
      <c r="AG18">
        <f t="shared" si="16"/>
        <v>0</v>
      </c>
      <c r="AJ18">
        <f t="shared" si="17"/>
        <v>8.6480446927374305E-2</v>
      </c>
      <c r="AK18">
        <f t="shared" si="18"/>
        <v>6.0625000000000005E-2</v>
      </c>
      <c r="AL18">
        <f t="shared" si="19"/>
        <v>0.10222222222222221</v>
      </c>
      <c r="AM18">
        <f t="shared" si="20"/>
        <v>0.10466666666666667</v>
      </c>
      <c r="AN18">
        <f t="shared" si="21"/>
        <v>0.19242911693075557</v>
      </c>
      <c r="AO18">
        <f t="shared" si="22"/>
        <v>0</v>
      </c>
      <c r="AP18">
        <f t="shared" si="23"/>
        <v>0</v>
      </c>
    </row>
    <row r="19" spans="1:42" s="18" customFormat="1">
      <c r="A19" s="18">
        <v>2035</v>
      </c>
      <c r="B19" s="18">
        <v>3.09</v>
      </c>
      <c r="C19" s="18">
        <v>1.4550000000000001</v>
      </c>
      <c r="D19" s="18">
        <v>0.35</v>
      </c>
      <c r="E19">
        <f t="shared" si="0"/>
        <v>0.35</v>
      </c>
      <c r="F19">
        <f t="shared" si="25"/>
        <v>0.35</v>
      </c>
      <c r="G19">
        <f t="shared" si="26"/>
        <v>0.35</v>
      </c>
      <c r="H19">
        <f t="shared" si="27"/>
        <v>0.35</v>
      </c>
      <c r="I19">
        <f t="shared" si="3"/>
        <v>0.35</v>
      </c>
      <c r="J19">
        <f t="shared" si="4"/>
        <v>0.35</v>
      </c>
      <c r="K19" s="18">
        <v>0</v>
      </c>
      <c r="L19" s="18">
        <f t="shared" si="5"/>
        <v>0</v>
      </c>
      <c r="M19" s="18">
        <f t="shared" si="6"/>
        <v>0</v>
      </c>
      <c r="N19" s="18">
        <v>12.2</v>
      </c>
      <c r="O19" s="18">
        <v>3.0087094220110848</v>
      </c>
      <c r="P19">
        <v>0</v>
      </c>
      <c r="Q19">
        <v>0</v>
      </c>
      <c r="R19" s="18">
        <f t="shared" si="7"/>
        <v>12.2</v>
      </c>
      <c r="S19" s="18">
        <f t="shared" si="8"/>
        <v>12.2</v>
      </c>
      <c r="T19" s="18">
        <v>6.9056249999999997</v>
      </c>
      <c r="U19" s="18">
        <v>5.7546875000000002</v>
      </c>
      <c r="V19">
        <v>0</v>
      </c>
      <c r="X19" s="18">
        <v>3.0087094220110848</v>
      </c>
      <c r="Y19" s="18">
        <v>2.4544734758511479</v>
      </c>
      <c r="Z19">
        <f t="shared" si="9"/>
        <v>2035</v>
      </c>
      <c r="AA19">
        <f t="shared" si="10"/>
        <v>3.09</v>
      </c>
      <c r="AB19">
        <f t="shared" si="11"/>
        <v>1.4550000000000001</v>
      </c>
      <c r="AC19">
        <f t="shared" si="12"/>
        <v>0.35</v>
      </c>
      <c r="AD19">
        <f t="shared" si="13"/>
        <v>12.2</v>
      </c>
      <c r="AE19">
        <f t="shared" si="14"/>
        <v>3.0087094220110848</v>
      </c>
      <c r="AF19">
        <f t="shared" si="15"/>
        <v>0</v>
      </c>
      <c r="AG19">
        <f t="shared" si="16"/>
        <v>0</v>
      </c>
      <c r="AJ19">
        <f t="shared" si="17"/>
        <v>8.6312849162011179E-2</v>
      </c>
      <c r="AK19">
        <f t="shared" si="18"/>
        <v>6.0625000000000005E-2</v>
      </c>
      <c r="AL19">
        <f t="shared" si="19"/>
        <v>9.722222222222221E-2</v>
      </c>
      <c r="AM19">
        <f t="shared" si="20"/>
        <v>0.10166666666666666</v>
      </c>
      <c r="AN19">
        <f t="shared" si="21"/>
        <v>0.19042464696272687</v>
      </c>
      <c r="AO19">
        <f t="shared" si="22"/>
        <v>0</v>
      </c>
      <c r="AP19">
        <f t="shared" si="23"/>
        <v>0</v>
      </c>
    </row>
    <row r="20" spans="1:42">
      <c r="A20">
        <v>2036</v>
      </c>
      <c r="B20" s="18">
        <v>3.0859999999999999</v>
      </c>
      <c r="C20">
        <v>1.4550000000000001</v>
      </c>
      <c r="D20">
        <v>0.31999999999999995</v>
      </c>
      <c r="E20">
        <f t="shared" si="0"/>
        <v>0.31999999999999995</v>
      </c>
      <c r="F20">
        <f t="shared" si="25"/>
        <v>0.31999999999999995</v>
      </c>
      <c r="G20">
        <f t="shared" si="26"/>
        <v>0.31999999999999995</v>
      </c>
      <c r="H20">
        <f t="shared" si="27"/>
        <v>0.31999999999999995</v>
      </c>
      <c r="I20">
        <f t="shared" si="3"/>
        <v>0.31999999999999995</v>
      </c>
      <c r="J20">
        <f t="shared" si="4"/>
        <v>0.31999999999999995</v>
      </c>
      <c r="K20">
        <v>0</v>
      </c>
      <c r="L20">
        <f t="shared" si="5"/>
        <v>0</v>
      </c>
      <c r="M20">
        <f t="shared" si="6"/>
        <v>0</v>
      </c>
      <c r="N20" s="18">
        <v>11.86</v>
      </c>
      <c r="O20" s="18">
        <v>2.8978622327790973</v>
      </c>
      <c r="P20">
        <v>0</v>
      </c>
      <c r="Q20">
        <v>0</v>
      </c>
      <c r="R20">
        <f t="shared" si="7"/>
        <v>11.86</v>
      </c>
      <c r="S20">
        <f t="shared" si="8"/>
        <v>11.86</v>
      </c>
      <c r="T20">
        <v>6.8452500000000009</v>
      </c>
      <c r="U20">
        <v>5.7043750000000006</v>
      </c>
      <c r="V20">
        <v>0</v>
      </c>
      <c r="X20" s="18">
        <v>2.8978622327790973</v>
      </c>
      <c r="Y20" s="18">
        <v>2.3594615993665875</v>
      </c>
      <c r="Z20">
        <f t="shared" si="9"/>
        <v>2036</v>
      </c>
      <c r="AA20">
        <f t="shared" si="10"/>
        <v>3.0859999999999999</v>
      </c>
      <c r="AB20">
        <f t="shared" si="11"/>
        <v>1.4550000000000001</v>
      </c>
      <c r="AC20">
        <f t="shared" si="12"/>
        <v>0.31999999999999995</v>
      </c>
      <c r="AD20">
        <f t="shared" si="13"/>
        <v>11.86</v>
      </c>
      <c r="AE20">
        <f t="shared" si="14"/>
        <v>2.8978622327790973</v>
      </c>
      <c r="AF20">
        <f t="shared" si="15"/>
        <v>0</v>
      </c>
      <c r="AG20">
        <f t="shared" si="16"/>
        <v>0</v>
      </c>
      <c r="AJ20">
        <f t="shared" si="17"/>
        <v>8.6201117318435758E-2</v>
      </c>
      <c r="AK20">
        <f t="shared" si="18"/>
        <v>6.0625000000000005E-2</v>
      </c>
      <c r="AL20">
        <f t="shared" si="19"/>
        <v>8.8888888888888878E-2</v>
      </c>
      <c r="AM20">
        <f t="shared" si="20"/>
        <v>9.8833333333333329E-2</v>
      </c>
      <c r="AN20">
        <f t="shared" si="21"/>
        <v>0.1834090020746264</v>
      </c>
      <c r="AO20">
        <f t="shared" si="22"/>
        <v>0</v>
      </c>
      <c r="AP20">
        <f t="shared" si="23"/>
        <v>0</v>
      </c>
    </row>
    <row r="21" spans="1:42">
      <c r="A21">
        <v>2037</v>
      </c>
      <c r="B21" s="18">
        <v>3.0819999999999999</v>
      </c>
      <c r="C21">
        <v>1.4550000000000001</v>
      </c>
      <c r="D21">
        <v>0.28999999999999998</v>
      </c>
      <c r="E21">
        <f t="shared" si="0"/>
        <v>0.28999999999999998</v>
      </c>
      <c r="F21">
        <f t="shared" si="25"/>
        <v>0.28999999999999998</v>
      </c>
      <c r="G21">
        <f t="shared" si="26"/>
        <v>0.28999999999999998</v>
      </c>
      <c r="H21">
        <f t="shared" si="27"/>
        <v>0.28999999999999998</v>
      </c>
      <c r="I21">
        <f t="shared" si="3"/>
        <v>0.28999999999999998</v>
      </c>
      <c r="J21">
        <f t="shared" si="4"/>
        <v>0.28999999999999998</v>
      </c>
      <c r="K21">
        <v>0</v>
      </c>
      <c r="L21">
        <f t="shared" si="5"/>
        <v>0</v>
      </c>
      <c r="M21">
        <f t="shared" si="6"/>
        <v>0</v>
      </c>
      <c r="N21" s="18">
        <v>11.52</v>
      </c>
      <c r="O21" s="18">
        <v>2.7870150435471097</v>
      </c>
      <c r="P21">
        <v>0</v>
      </c>
      <c r="Q21">
        <v>0</v>
      </c>
      <c r="R21">
        <f t="shared" si="7"/>
        <v>11.52</v>
      </c>
      <c r="S21">
        <f t="shared" si="8"/>
        <v>11.52</v>
      </c>
      <c r="T21">
        <v>6.7848750000000004</v>
      </c>
      <c r="U21">
        <v>5.6540625000000002</v>
      </c>
      <c r="V21">
        <v>0</v>
      </c>
      <c r="X21" s="18">
        <v>2.7870150435471097</v>
      </c>
      <c r="Y21" s="18">
        <v>2.2644497228820266</v>
      </c>
      <c r="Z21">
        <f t="shared" si="9"/>
        <v>2037</v>
      </c>
      <c r="AA21">
        <f t="shared" si="10"/>
        <v>3.0819999999999999</v>
      </c>
      <c r="AB21">
        <f t="shared" si="11"/>
        <v>1.4550000000000001</v>
      </c>
      <c r="AC21">
        <f t="shared" si="12"/>
        <v>0.28999999999999998</v>
      </c>
      <c r="AD21">
        <f t="shared" si="13"/>
        <v>11.52</v>
      </c>
      <c r="AE21">
        <f t="shared" si="14"/>
        <v>2.7870150435471097</v>
      </c>
      <c r="AF21">
        <f t="shared" si="15"/>
        <v>0</v>
      </c>
      <c r="AG21">
        <f t="shared" si="16"/>
        <v>0</v>
      </c>
      <c r="AJ21">
        <f t="shared" si="17"/>
        <v>8.6089385474860336E-2</v>
      </c>
      <c r="AK21">
        <f t="shared" si="18"/>
        <v>6.0625000000000005E-2</v>
      </c>
      <c r="AL21">
        <f t="shared" si="19"/>
        <v>8.0555555555555547E-2</v>
      </c>
      <c r="AM21">
        <f t="shared" si="20"/>
        <v>9.6000000000000002E-2</v>
      </c>
      <c r="AN21">
        <f t="shared" si="21"/>
        <v>0.17639335718652593</v>
      </c>
      <c r="AO21">
        <f t="shared" si="22"/>
        <v>0</v>
      </c>
      <c r="AP21">
        <f t="shared" si="23"/>
        <v>0</v>
      </c>
    </row>
    <row r="22" spans="1:42">
      <c r="A22">
        <v>2038</v>
      </c>
      <c r="B22" s="18">
        <v>3.0779999999999998</v>
      </c>
      <c r="C22">
        <v>1.4550000000000001</v>
      </c>
      <c r="D22">
        <v>0.26</v>
      </c>
      <c r="E22">
        <f t="shared" si="0"/>
        <v>0.26</v>
      </c>
      <c r="F22">
        <f t="shared" si="25"/>
        <v>0.26</v>
      </c>
      <c r="G22">
        <f t="shared" si="26"/>
        <v>0.26</v>
      </c>
      <c r="H22">
        <f t="shared" si="27"/>
        <v>0.26</v>
      </c>
      <c r="I22">
        <f t="shared" si="3"/>
        <v>0.26</v>
      </c>
      <c r="J22">
        <f t="shared" si="4"/>
        <v>0.26</v>
      </c>
      <c r="K22">
        <v>0</v>
      </c>
      <c r="L22">
        <f t="shared" si="5"/>
        <v>0</v>
      </c>
      <c r="M22">
        <f t="shared" si="6"/>
        <v>0</v>
      </c>
      <c r="N22" s="18">
        <v>11.18</v>
      </c>
      <c r="O22" s="18">
        <v>2.6761678543151231</v>
      </c>
      <c r="P22">
        <v>0</v>
      </c>
      <c r="Q22">
        <v>0</v>
      </c>
      <c r="R22">
        <f t="shared" si="7"/>
        <v>11.18</v>
      </c>
      <c r="S22">
        <f t="shared" si="8"/>
        <v>11.18</v>
      </c>
      <c r="T22">
        <v>6.7244999999999999</v>
      </c>
      <c r="U22">
        <v>5.6037499999999998</v>
      </c>
      <c r="V22">
        <v>0</v>
      </c>
      <c r="X22" s="18">
        <v>2.6761678543151231</v>
      </c>
      <c r="Y22" s="18">
        <v>2.1694378463974662</v>
      </c>
      <c r="Z22">
        <f t="shared" si="9"/>
        <v>2038</v>
      </c>
      <c r="AA22">
        <f t="shared" si="10"/>
        <v>3.0779999999999998</v>
      </c>
      <c r="AB22">
        <f t="shared" si="11"/>
        <v>1.4550000000000001</v>
      </c>
      <c r="AC22">
        <f t="shared" si="12"/>
        <v>0.26</v>
      </c>
      <c r="AD22">
        <f t="shared" si="13"/>
        <v>11.18</v>
      </c>
      <c r="AE22">
        <f t="shared" si="14"/>
        <v>2.6761678543151231</v>
      </c>
      <c r="AF22">
        <f t="shared" si="15"/>
        <v>0</v>
      </c>
      <c r="AG22">
        <f t="shared" si="16"/>
        <v>0</v>
      </c>
      <c r="AJ22">
        <f t="shared" si="17"/>
        <v>8.5977653631284914E-2</v>
      </c>
      <c r="AK22">
        <f t="shared" si="18"/>
        <v>6.0625000000000005E-2</v>
      </c>
      <c r="AL22">
        <f t="shared" si="19"/>
        <v>7.2222222222222229E-2</v>
      </c>
      <c r="AM22">
        <f t="shared" si="20"/>
        <v>9.3166666666666662E-2</v>
      </c>
      <c r="AN22">
        <f t="shared" si="21"/>
        <v>0.16937771229842549</v>
      </c>
      <c r="AO22">
        <f t="shared" si="22"/>
        <v>0</v>
      </c>
      <c r="AP22">
        <f t="shared" si="23"/>
        <v>0</v>
      </c>
    </row>
    <row r="23" spans="1:42">
      <c r="A23">
        <v>2039</v>
      </c>
      <c r="B23" s="18">
        <v>3.0739999999999998</v>
      </c>
      <c r="C23">
        <v>1.4550000000000001</v>
      </c>
      <c r="D23">
        <v>0.22999999999999998</v>
      </c>
      <c r="E23">
        <f t="shared" si="0"/>
        <v>0.22999999999999998</v>
      </c>
      <c r="F23">
        <f t="shared" si="25"/>
        <v>0.22999999999999998</v>
      </c>
      <c r="G23">
        <f t="shared" si="26"/>
        <v>0.22999999999999998</v>
      </c>
      <c r="H23">
        <f t="shared" si="27"/>
        <v>0.22999999999999998</v>
      </c>
      <c r="I23">
        <f t="shared" si="3"/>
        <v>0.22999999999999998</v>
      </c>
      <c r="J23">
        <f t="shared" si="4"/>
        <v>0.22999999999999998</v>
      </c>
      <c r="K23">
        <v>0</v>
      </c>
      <c r="L23">
        <f t="shared" si="5"/>
        <v>0</v>
      </c>
      <c r="M23">
        <f t="shared" si="6"/>
        <v>0</v>
      </c>
      <c r="N23" s="18">
        <v>10.84</v>
      </c>
      <c r="O23" s="18">
        <v>2.5653206650831355</v>
      </c>
      <c r="P23">
        <v>0</v>
      </c>
      <c r="Q23">
        <v>0</v>
      </c>
      <c r="R23">
        <f t="shared" si="7"/>
        <v>10.84</v>
      </c>
      <c r="S23">
        <f t="shared" si="8"/>
        <v>10.84</v>
      </c>
      <c r="T23">
        <v>6.6641250000000003</v>
      </c>
      <c r="U23">
        <v>5.5534375000000002</v>
      </c>
      <c r="V23">
        <v>0</v>
      </c>
      <c r="X23" s="18">
        <v>2.5653206650831355</v>
      </c>
      <c r="Y23" s="18">
        <v>2.0744259699129057</v>
      </c>
      <c r="Z23">
        <f t="shared" si="9"/>
        <v>2039</v>
      </c>
      <c r="AA23">
        <f t="shared" si="10"/>
        <v>3.0739999999999998</v>
      </c>
      <c r="AB23">
        <f t="shared" si="11"/>
        <v>1.4550000000000001</v>
      </c>
      <c r="AC23">
        <f t="shared" si="12"/>
        <v>0.22999999999999998</v>
      </c>
      <c r="AD23">
        <f t="shared" si="13"/>
        <v>10.84</v>
      </c>
      <c r="AE23">
        <f t="shared" si="14"/>
        <v>2.5653206650831355</v>
      </c>
      <c r="AF23">
        <f t="shared" si="15"/>
        <v>0</v>
      </c>
      <c r="AG23">
        <f t="shared" si="16"/>
        <v>0</v>
      </c>
      <c r="AJ23">
        <f t="shared" si="17"/>
        <v>8.5865921787709507E-2</v>
      </c>
      <c r="AK23">
        <f t="shared" si="18"/>
        <v>6.0625000000000005E-2</v>
      </c>
      <c r="AL23">
        <f t="shared" si="19"/>
        <v>6.3888888888888884E-2</v>
      </c>
      <c r="AM23">
        <f t="shared" si="20"/>
        <v>9.0333333333333335E-2</v>
      </c>
      <c r="AN23">
        <f t="shared" si="21"/>
        <v>0.16236206741032502</v>
      </c>
      <c r="AO23">
        <f t="shared" si="22"/>
        <v>0</v>
      </c>
      <c r="AP23">
        <f t="shared" si="23"/>
        <v>0</v>
      </c>
    </row>
    <row r="24" spans="1:42" s="18" customFormat="1">
      <c r="A24" s="18">
        <v>2040</v>
      </c>
      <c r="B24" s="18">
        <v>3.07</v>
      </c>
      <c r="C24" s="18">
        <v>1.4550000000000001</v>
      </c>
      <c r="D24" s="18">
        <v>0.19999999999999998</v>
      </c>
      <c r="E24">
        <f t="shared" si="0"/>
        <v>0.19999999999999998</v>
      </c>
      <c r="F24">
        <f>G24</f>
        <v>0.19999999999999998</v>
      </c>
      <c r="G24">
        <f t="shared" si="26"/>
        <v>0.19999999999999998</v>
      </c>
      <c r="H24">
        <f t="shared" si="27"/>
        <v>0.19999999999999998</v>
      </c>
      <c r="I24">
        <f t="shared" si="3"/>
        <v>0.19999999999999998</v>
      </c>
      <c r="J24">
        <f t="shared" si="4"/>
        <v>0.19999999999999998</v>
      </c>
      <c r="K24" s="18">
        <v>0</v>
      </c>
      <c r="L24" s="18">
        <f t="shared" si="5"/>
        <v>0</v>
      </c>
      <c r="M24" s="18">
        <f t="shared" si="6"/>
        <v>0</v>
      </c>
      <c r="N24" s="18">
        <v>10.5</v>
      </c>
      <c r="O24" s="18">
        <v>2.4544734758511479</v>
      </c>
      <c r="P24">
        <v>0</v>
      </c>
      <c r="Q24">
        <v>0</v>
      </c>
      <c r="R24" s="18">
        <f t="shared" si="7"/>
        <v>10.5</v>
      </c>
      <c r="S24" s="18">
        <f t="shared" si="8"/>
        <v>10.5</v>
      </c>
      <c r="T24" s="18">
        <v>6.6037500000000007</v>
      </c>
      <c r="U24" s="18">
        <v>5.5031250000000007</v>
      </c>
      <c r="V24">
        <v>0</v>
      </c>
      <c r="X24" s="18">
        <v>2.4544734758511479</v>
      </c>
      <c r="Y24" s="18">
        <v>1.9794140934283451</v>
      </c>
      <c r="Z24">
        <f t="shared" si="9"/>
        <v>2040</v>
      </c>
      <c r="AA24">
        <f t="shared" si="10"/>
        <v>3.07</v>
      </c>
      <c r="AB24">
        <f t="shared" si="11"/>
        <v>1.4550000000000001</v>
      </c>
      <c r="AC24">
        <f t="shared" si="12"/>
        <v>0.19999999999999998</v>
      </c>
      <c r="AD24">
        <f t="shared" si="13"/>
        <v>10.5</v>
      </c>
      <c r="AE24">
        <f t="shared" si="14"/>
        <v>2.4544734758511479</v>
      </c>
      <c r="AF24">
        <f t="shared" si="15"/>
        <v>0</v>
      </c>
      <c r="AG24">
        <f t="shared" si="16"/>
        <v>0</v>
      </c>
      <c r="AJ24">
        <f t="shared" si="17"/>
        <v>8.5754189944134085E-2</v>
      </c>
      <c r="AK24">
        <f t="shared" si="18"/>
        <v>6.0625000000000005E-2</v>
      </c>
      <c r="AL24">
        <f t="shared" si="19"/>
        <v>5.5555555555555552E-2</v>
      </c>
      <c r="AM24">
        <f t="shared" si="20"/>
        <v>8.7499999999999994E-2</v>
      </c>
      <c r="AN24">
        <f t="shared" si="21"/>
        <v>0.15534642252222455</v>
      </c>
      <c r="AO24">
        <f t="shared" si="22"/>
        <v>0</v>
      </c>
      <c r="AP24">
        <f t="shared" si="23"/>
        <v>0</v>
      </c>
    </row>
    <row r="25" spans="1:42">
      <c r="A25">
        <v>2041</v>
      </c>
      <c r="B25" s="18">
        <v>3.0669999999999997</v>
      </c>
      <c r="C25">
        <v>1.4550000000000001</v>
      </c>
      <c r="D25" s="18">
        <v>0.185</v>
      </c>
      <c r="E25">
        <f t="shared" si="0"/>
        <v>0.185</v>
      </c>
      <c r="F25">
        <f t="shared" ref="F25:F34" si="28">G25</f>
        <v>0.185</v>
      </c>
      <c r="G25">
        <f t="shared" ref="G25:G34" si="29">E25</f>
        <v>0.185</v>
      </c>
      <c r="H25">
        <f t="shared" ref="H25:H34" si="30">G25</f>
        <v>0.185</v>
      </c>
      <c r="I25">
        <f t="shared" ref="I25:I34" si="31">G25</f>
        <v>0.185</v>
      </c>
      <c r="J25">
        <f t="shared" ref="J25:J34" si="32">G25</f>
        <v>0.185</v>
      </c>
      <c r="K25">
        <v>0</v>
      </c>
      <c r="L25">
        <f t="shared" si="5"/>
        <v>0</v>
      </c>
      <c r="M25">
        <f t="shared" si="6"/>
        <v>0</v>
      </c>
      <c r="N25" s="18">
        <v>10</v>
      </c>
      <c r="O25" s="18">
        <v>2.3594615993665875</v>
      </c>
      <c r="P25">
        <v>0</v>
      </c>
      <c r="Q25">
        <v>0</v>
      </c>
      <c r="R25">
        <f t="shared" si="7"/>
        <v>10</v>
      </c>
      <c r="S25">
        <f t="shared" si="8"/>
        <v>10</v>
      </c>
      <c r="T25">
        <v>6.5433750000000002</v>
      </c>
      <c r="U25">
        <v>5.4528125000000003</v>
      </c>
      <c r="V25">
        <v>0</v>
      </c>
      <c r="X25" s="18">
        <v>2.3594615993665875</v>
      </c>
      <c r="Y25" s="18">
        <v>1.9794140934283451</v>
      </c>
      <c r="Z25">
        <f t="shared" si="9"/>
        <v>2041</v>
      </c>
      <c r="AA25">
        <f t="shared" si="10"/>
        <v>3.0669999999999997</v>
      </c>
      <c r="AB25">
        <f t="shared" si="11"/>
        <v>1.4550000000000001</v>
      </c>
      <c r="AC25">
        <f t="shared" si="12"/>
        <v>0.185</v>
      </c>
      <c r="AD25">
        <f t="shared" si="13"/>
        <v>10</v>
      </c>
      <c r="AE25">
        <f t="shared" si="14"/>
        <v>2.3594615993665875</v>
      </c>
      <c r="AF25">
        <f t="shared" si="15"/>
        <v>0</v>
      </c>
      <c r="AG25">
        <f t="shared" si="16"/>
        <v>0</v>
      </c>
      <c r="AJ25">
        <f t="shared" si="17"/>
        <v>8.5670391061452508E-2</v>
      </c>
      <c r="AK25">
        <f t="shared" si="18"/>
        <v>6.0625000000000005E-2</v>
      </c>
      <c r="AL25">
        <f t="shared" si="19"/>
        <v>5.1388888888888887E-2</v>
      </c>
      <c r="AM25">
        <f t="shared" si="20"/>
        <v>8.3333333333333329E-2</v>
      </c>
      <c r="AN25">
        <f t="shared" si="21"/>
        <v>0.14933301261813844</v>
      </c>
      <c r="AO25">
        <f t="shared" si="22"/>
        <v>0</v>
      </c>
      <c r="AP25">
        <f t="shared" si="23"/>
        <v>0</v>
      </c>
    </row>
    <row r="26" spans="1:42">
      <c r="A26">
        <v>2042</v>
      </c>
      <c r="B26" s="18">
        <v>3.0640000000000001</v>
      </c>
      <c r="C26">
        <v>1.4550000000000001</v>
      </c>
      <c r="D26" s="18">
        <v>0.16999999999999998</v>
      </c>
      <c r="E26">
        <f t="shared" si="0"/>
        <v>0.16999999999999998</v>
      </c>
      <c r="F26">
        <f t="shared" si="28"/>
        <v>0.16999999999999998</v>
      </c>
      <c r="G26">
        <f t="shared" si="29"/>
        <v>0.16999999999999998</v>
      </c>
      <c r="H26">
        <f t="shared" si="30"/>
        <v>0.16999999999999998</v>
      </c>
      <c r="I26">
        <f t="shared" si="31"/>
        <v>0.16999999999999998</v>
      </c>
      <c r="J26">
        <f t="shared" si="32"/>
        <v>0.16999999999999998</v>
      </c>
      <c r="K26">
        <v>0</v>
      </c>
      <c r="L26">
        <f t="shared" si="5"/>
        <v>0</v>
      </c>
      <c r="M26">
        <f t="shared" si="6"/>
        <v>0</v>
      </c>
      <c r="N26" s="18">
        <v>9.5</v>
      </c>
      <c r="O26" s="18">
        <v>2.2644497228820266</v>
      </c>
      <c r="P26">
        <v>0</v>
      </c>
      <c r="Q26">
        <v>0</v>
      </c>
      <c r="R26">
        <f t="shared" si="7"/>
        <v>9.5</v>
      </c>
      <c r="S26">
        <f t="shared" si="8"/>
        <v>9.5</v>
      </c>
      <c r="T26">
        <v>6.4829999999999997</v>
      </c>
      <c r="U26">
        <v>5.4024999999999999</v>
      </c>
      <c r="V26">
        <v>0</v>
      </c>
      <c r="X26" s="18">
        <v>2.2644497228820266</v>
      </c>
      <c r="Y26" s="18">
        <v>1.9794140934283451</v>
      </c>
      <c r="Z26">
        <f t="shared" si="9"/>
        <v>2042</v>
      </c>
      <c r="AA26">
        <f t="shared" si="10"/>
        <v>3.0640000000000001</v>
      </c>
      <c r="AB26">
        <f t="shared" si="11"/>
        <v>1.4550000000000001</v>
      </c>
      <c r="AC26">
        <f t="shared" si="12"/>
        <v>0.16999999999999998</v>
      </c>
      <c r="AD26">
        <f t="shared" si="13"/>
        <v>9.5</v>
      </c>
      <c r="AE26">
        <f t="shared" si="14"/>
        <v>2.2644497228820266</v>
      </c>
      <c r="AF26">
        <f t="shared" si="15"/>
        <v>0</v>
      </c>
      <c r="AG26">
        <f t="shared" si="16"/>
        <v>0</v>
      </c>
      <c r="AJ26">
        <f t="shared" si="17"/>
        <v>8.5586592178770959E-2</v>
      </c>
      <c r="AK26">
        <f t="shared" si="18"/>
        <v>6.0625000000000005E-2</v>
      </c>
      <c r="AL26">
        <f t="shared" si="19"/>
        <v>4.7222222222222214E-2</v>
      </c>
      <c r="AM26">
        <f t="shared" si="20"/>
        <v>7.9166666666666663E-2</v>
      </c>
      <c r="AN26">
        <f t="shared" si="21"/>
        <v>0.14331960271405231</v>
      </c>
      <c r="AO26">
        <f t="shared" si="22"/>
        <v>0</v>
      </c>
      <c r="AP26">
        <f t="shared" si="23"/>
        <v>0</v>
      </c>
    </row>
    <row r="27" spans="1:42">
      <c r="A27">
        <v>2043</v>
      </c>
      <c r="B27" s="18">
        <v>3.0609999999999999</v>
      </c>
      <c r="C27">
        <v>1.4550000000000001</v>
      </c>
      <c r="D27" s="18">
        <v>0.15499999999999997</v>
      </c>
      <c r="E27">
        <f t="shared" si="0"/>
        <v>0.15499999999999997</v>
      </c>
      <c r="F27">
        <f t="shared" si="28"/>
        <v>0.15499999999999997</v>
      </c>
      <c r="G27">
        <f t="shared" si="29"/>
        <v>0.15499999999999997</v>
      </c>
      <c r="H27">
        <f t="shared" si="30"/>
        <v>0.15499999999999997</v>
      </c>
      <c r="I27">
        <f t="shared" si="31"/>
        <v>0.15499999999999997</v>
      </c>
      <c r="J27">
        <f t="shared" si="32"/>
        <v>0.15499999999999997</v>
      </c>
      <c r="K27">
        <v>0</v>
      </c>
      <c r="L27">
        <f t="shared" si="5"/>
        <v>0</v>
      </c>
      <c r="M27">
        <f t="shared" si="6"/>
        <v>0</v>
      </c>
      <c r="N27" s="18">
        <v>9</v>
      </c>
      <c r="O27" s="18">
        <v>2.1694378463974662</v>
      </c>
      <c r="P27">
        <v>0</v>
      </c>
      <c r="Q27">
        <v>0</v>
      </c>
      <c r="R27">
        <f t="shared" si="7"/>
        <v>9</v>
      </c>
      <c r="S27">
        <f t="shared" si="8"/>
        <v>9</v>
      </c>
      <c r="T27">
        <v>6.422625</v>
      </c>
      <c r="U27">
        <v>5.3521875000000003</v>
      </c>
      <c r="V27">
        <v>0</v>
      </c>
      <c r="X27" s="18">
        <v>2.1694378463974662</v>
      </c>
      <c r="Y27" s="18">
        <v>1.9794140934283451</v>
      </c>
      <c r="Z27">
        <f t="shared" si="9"/>
        <v>2043</v>
      </c>
      <c r="AA27">
        <f t="shared" si="10"/>
        <v>3.0609999999999999</v>
      </c>
      <c r="AB27">
        <f t="shared" si="11"/>
        <v>1.4550000000000001</v>
      </c>
      <c r="AC27">
        <f t="shared" si="12"/>
        <v>0.15499999999999997</v>
      </c>
      <c r="AD27">
        <f t="shared" si="13"/>
        <v>9</v>
      </c>
      <c r="AE27">
        <f t="shared" si="14"/>
        <v>2.1694378463974662</v>
      </c>
      <c r="AF27">
        <f t="shared" si="15"/>
        <v>0</v>
      </c>
      <c r="AG27">
        <f t="shared" si="16"/>
        <v>0</v>
      </c>
      <c r="AJ27">
        <f t="shared" si="17"/>
        <v>8.5502793296089397E-2</v>
      </c>
      <c r="AK27">
        <f t="shared" si="18"/>
        <v>6.0625000000000005E-2</v>
      </c>
      <c r="AL27">
        <f t="shared" si="19"/>
        <v>4.3055555555555548E-2</v>
      </c>
      <c r="AM27">
        <f t="shared" si="20"/>
        <v>7.4999999999999997E-2</v>
      </c>
      <c r="AN27">
        <f t="shared" si="21"/>
        <v>0.1373061928099662</v>
      </c>
      <c r="AO27">
        <f t="shared" si="22"/>
        <v>0</v>
      </c>
      <c r="AP27">
        <f t="shared" si="23"/>
        <v>0</v>
      </c>
    </row>
    <row r="28" spans="1:42">
      <c r="A28">
        <v>2044</v>
      </c>
      <c r="B28" s="18">
        <v>3.0579999999999998</v>
      </c>
      <c r="C28">
        <v>1.4550000000000001</v>
      </c>
      <c r="D28" s="18">
        <v>0.13999999999999999</v>
      </c>
      <c r="E28">
        <f t="shared" si="0"/>
        <v>0.13999999999999999</v>
      </c>
      <c r="F28">
        <f t="shared" si="28"/>
        <v>0.13999999999999999</v>
      </c>
      <c r="G28">
        <f t="shared" si="29"/>
        <v>0.13999999999999999</v>
      </c>
      <c r="H28">
        <f t="shared" si="30"/>
        <v>0.13999999999999999</v>
      </c>
      <c r="I28">
        <f t="shared" si="31"/>
        <v>0.13999999999999999</v>
      </c>
      <c r="J28">
        <f t="shared" si="32"/>
        <v>0.13999999999999999</v>
      </c>
      <c r="K28">
        <v>0</v>
      </c>
      <c r="L28">
        <f t="shared" si="5"/>
        <v>0</v>
      </c>
      <c r="M28">
        <f t="shared" si="6"/>
        <v>0</v>
      </c>
      <c r="N28" s="18">
        <v>8.5</v>
      </c>
      <c r="O28" s="18">
        <v>2.0744259699129057</v>
      </c>
      <c r="P28">
        <v>0</v>
      </c>
      <c r="Q28">
        <v>0</v>
      </c>
      <c r="R28">
        <f t="shared" si="7"/>
        <v>8.5</v>
      </c>
      <c r="S28">
        <f t="shared" si="8"/>
        <v>8.5</v>
      </c>
      <c r="T28">
        <v>6.3622500000000004</v>
      </c>
      <c r="U28">
        <v>5.3018750000000008</v>
      </c>
      <c r="V28">
        <v>0</v>
      </c>
      <c r="X28" s="18">
        <v>2.0744259699129057</v>
      </c>
      <c r="Y28" s="18">
        <v>1.9794140934283451</v>
      </c>
      <c r="Z28">
        <f t="shared" si="9"/>
        <v>2044</v>
      </c>
      <c r="AA28">
        <f t="shared" si="10"/>
        <v>3.0579999999999998</v>
      </c>
      <c r="AB28">
        <f t="shared" si="11"/>
        <v>1.4550000000000001</v>
      </c>
      <c r="AC28">
        <f t="shared" si="12"/>
        <v>0.13999999999999999</v>
      </c>
      <c r="AD28">
        <f t="shared" si="13"/>
        <v>8.5</v>
      </c>
      <c r="AE28">
        <f t="shared" si="14"/>
        <v>2.0744259699129057</v>
      </c>
      <c r="AF28">
        <f t="shared" si="15"/>
        <v>0</v>
      </c>
      <c r="AG28">
        <f t="shared" si="16"/>
        <v>0</v>
      </c>
      <c r="AJ28">
        <f t="shared" si="17"/>
        <v>8.541899441340782E-2</v>
      </c>
      <c r="AK28">
        <f t="shared" si="18"/>
        <v>6.0625000000000005E-2</v>
      </c>
      <c r="AL28">
        <f t="shared" si="19"/>
        <v>3.8888888888888883E-2</v>
      </c>
      <c r="AM28">
        <f t="shared" si="20"/>
        <v>7.0833333333333331E-2</v>
      </c>
      <c r="AN28">
        <f t="shared" si="21"/>
        <v>0.13129278290588009</v>
      </c>
      <c r="AO28">
        <f t="shared" si="22"/>
        <v>0</v>
      </c>
      <c r="AP28">
        <f t="shared" si="23"/>
        <v>0</v>
      </c>
    </row>
    <row r="29" spans="1:42" s="18" customFormat="1">
      <c r="A29" s="18">
        <v>2045</v>
      </c>
      <c r="B29" s="18">
        <v>3.0550000000000002</v>
      </c>
      <c r="C29" s="18">
        <v>1.4550000000000001</v>
      </c>
      <c r="D29" s="18">
        <v>0.12499999999999999</v>
      </c>
      <c r="E29">
        <f t="shared" si="0"/>
        <v>0.12499999999999999</v>
      </c>
      <c r="F29">
        <f t="shared" si="28"/>
        <v>0.12499999999999999</v>
      </c>
      <c r="G29">
        <f t="shared" si="29"/>
        <v>0.12499999999999999</v>
      </c>
      <c r="H29">
        <f t="shared" si="30"/>
        <v>0.12499999999999999</v>
      </c>
      <c r="I29">
        <f t="shared" si="31"/>
        <v>0.12499999999999999</v>
      </c>
      <c r="J29">
        <f t="shared" si="32"/>
        <v>0.12499999999999999</v>
      </c>
      <c r="K29" s="18">
        <v>0</v>
      </c>
      <c r="L29" s="18">
        <f>P29</f>
        <v>0</v>
      </c>
      <c r="M29" s="18">
        <f t="shared" si="6"/>
        <v>0</v>
      </c>
      <c r="N29" s="18">
        <v>8</v>
      </c>
      <c r="O29" s="18">
        <v>1.9794140934283451</v>
      </c>
      <c r="P29">
        <v>0</v>
      </c>
      <c r="Q29">
        <v>0</v>
      </c>
      <c r="R29" s="18">
        <f t="shared" si="7"/>
        <v>8</v>
      </c>
      <c r="S29" s="18">
        <f t="shared" si="8"/>
        <v>8</v>
      </c>
      <c r="T29" s="18">
        <v>6.3018749999999999</v>
      </c>
      <c r="U29" s="18">
        <v>5.2515625000000004</v>
      </c>
      <c r="V29">
        <v>0</v>
      </c>
      <c r="X29" s="18">
        <v>1.9794140934283451</v>
      </c>
      <c r="Y29" s="18">
        <v>1.9794140934283451</v>
      </c>
      <c r="Z29">
        <f t="shared" si="9"/>
        <v>2045</v>
      </c>
      <c r="AA29">
        <f t="shared" si="10"/>
        <v>3.0550000000000002</v>
      </c>
      <c r="AB29">
        <f t="shared" si="11"/>
        <v>1.4550000000000001</v>
      </c>
      <c r="AC29">
        <f t="shared" si="12"/>
        <v>0.12499999999999999</v>
      </c>
      <c r="AD29">
        <f t="shared" si="13"/>
        <v>8</v>
      </c>
      <c r="AE29">
        <f t="shared" si="14"/>
        <v>1.9794140934283451</v>
      </c>
      <c r="AF29">
        <f t="shared" si="15"/>
        <v>0</v>
      </c>
      <c r="AG29">
        <f t="shared" si="16"/>
        <v>0</v>
      </c>
      <c r="AJ29">
        <f t="shared" si="17"/>
        <v>8.5335195530726271E-2</v>
      </c>
      <c r="AK29">
        <f t="shared" si="18"/>
        <v>6.0625000000000005E-2</v>
      </c>
      <c r="AL29">
        <f t="shared" si="19"/>
        <v>3.4722222222222217E-2</v>
      </c>
      <c r="AM29">
        <f t="shared" si="20"/>
        <v>6.6666666666666666E-2</v>
      </c>
      <c r="AN29">
        <f t="shared" si="21"/>
        <v>0.12527937300179398</v>
      </c>
      <c r="AO29">
        <f t="shared" si="22"/>
        <v>0</v>
      </c>
      <c r="AP29">
        <f t="shared" si="23"/>
        <v>0</v>
      </c>
    </row>
    <row r="30" spans="1:42">
      <c r="A30">
        <v>2046</v>
      </c>
      <c r="B30" s="18">
        <v>3.052</v>
      </c>
      <c r="C30" s="18">
        <v>1.4550000000000001</v>
      </c>
      <c r="D30" s="18">
        <v>0.10999999999999999</v>
      </c>
      <c r="E30">
        <f>D30</f>
        <v>0.10999999999999999</v>
      </c>
      <c r="F30">
        <f t="shared" si="28"/>
        <v>0.10999999999999999</v>
      </c>
      <c r="G30">
        <f t="shared" si="29"/>
        <v>0.10999999999999999</v>
      </c>
      <c r="H30">
        <f t="shared" si="30"/>
        <v>0.10999999999999999</v>
      </c>
      <c r="I30">
        <f t="shared" si="31"/>
        <v>0.10999999999999999</v>
      </c>
      <c r="J30">
        <f t="shared" si="32"/>
        <v>0.10999999999999999</v>
      </c>
      <c r="K30" s="18">
        <v>0</v>
      </c>
      <c r="L30">
        <f t="shared" si="5"/>
        <v>0</v>
      </c>
      <c r="M30" s="18">
        <f t="shared" si="6"/>
        <v>0</v>
      </c>
      <c r="N30" s="18">
        <v>7.5</v>
      </c>
      <c r="O30" s="18">
        <v>1.88440221694378</v>
      </c>
      <c r="P30">
        <v>0</v>
      </c>
      <c r="Q30">
        <v>0</v>
      </c>
      <c r="R30" s="18">
        <f t="shared" ref="R30:R34" si="33">N30</f>
        <v>7.5</v>
      </c>
      <c r="S30" s="18">
        <f t="shared" ref="S30:S34" si="34">N30</f>
        <v>7.5</v>
      </c>
      <c r="V30">
        <v>0</v>
      </c>
      <c r="X30" s="18">
        <v>1.9794140934283451</v>
      </c>
      <c r="Y30" s="18">
        <v>1.9794140934283451</v>
      </c>
      <c r="Z30">
        <f t="shared" si="9"/>
        <v>2046</v>
      </c>
      <c r="AA30">
        <f t="shared" si="10"/>
        <v>3.052</v>
      </c>
      <c r="AB30">
        <f t="shared" si="11"/>
        <v>1.4550000000000001</v>
      </c>
      <c r="AC30">
        <f t="shared" si="12"/>
        <v>0.10999999999999999</v>
      </c>
      <c r="AD30">
        <f t="shared" si="13"/>
        <v>7.5</v>
      </c>
      <c r="AE30">
        <f t="shared" si="14"/>
        <v>1.88440221694378</v>
      </c>
      <c r="AF30">
        <f t="shared" si="15"/>
        <v>0</v>
      </c>
      <c r="AG30">
        <f t="shared" si="16"/>
        <v>0</v>
      </c>
      <c r="AJ30">
        <f t="shared" si="17"/>
        <v>8.5251396648044694E-2</v>
      </c>
      <c r="AK30">
        <f t="shared" si="18"/>
        <v>6.0625000000000005E-2</v>
      </c>
      <c r="AL30">
        <f t="shared" si="19"/>
        <v>3.0555555555555551E-2</v>
      </c>
      <c r="AM30">
        <f t="shared" si="20"/>
        <v>6.25E-2</v>
      </c>
      <c r="AN30">
        <f t="shared" si="21"/>
        <v>0.11926596309770758</v>
      </c>
      <c r="AO30">
        <f t="shared" si="22"/>
        <v>0</v>
      </c>
      <c r="AP30">
        <f t="shared" si="23"/>
        <v>0</v>
      </c>
    </row>
    <row r="31" spans="1:42">
      <c r="A31">
        <v>2047</v>
      </c>
      <c r="B31" s="18">
        <v>3.0489999999999999</v>
      </c>
      <c r="C31" s="18">
        <v>1.4550000000000001</v>
      </c>
      <c r="D31" s="18">
        <v>9.4999999999999987E-2</v>
      </c>
      <c r="E31">
        <f t="shared" si="0"/>
        <v>9.4999999999999987E-2</v>
      </c>
      <c r="F31">
        <f t="shared" si="28"/>
        <v>9.4999999999999987E-2</v>
      </c>
      <c r="G31">
        <f t="shared" si="29"/>
        <v>9.4999999999999987E-2</v>
      </c>
      <c r="H31">
        <f t="shared" si="30"/>
        <v>9.4999999999999987E-2</v>
      </c>
      <c r="I31">
        <f t="shared" si="31"/>
        <v>9.4999999999999987E-2</v>
      </c>
      <c r="J31">
        <f t="shared" si="32"/>
        <v>9.4999999999999987E-2</v>
      </c>
      <c r="K31" s="18">
        <v>0</v>
      </c>
      <c r="L31" s="18">
        <f t="shared" si="5"/>
        <v>0</v>
      </c>
      <c r="M31" s="18">
        <f t="shared" si="6"/>
        <v>0</v>
      </c>
      <c r="N31" s="18">
        <v>7</v>
      </c>
      <c r="O31" s="18">
        <v>1.78939034045922</v>
      </c>
      <c r="P31">
        <v>0</v>
      </c>
      <c r="Q31">
        <v>0</v>
      </c>
      <c r="R31" s="18">
        <f t="shared" si="33"/>
        <v>7</v>
      </c>
      <c r="S31" s="18">
        <f t="shared" si="34"/>
        <v>7</v>
      </c>
      <c r="V31">
        <v>0</v>
      </c>
      <c r="X31" s="18">
        <v>1.9794140934283451</v>
      </c>
      <c r="Y31" s="18">
        <v>1.9794140934283451</v>
      </c>
      <c r="Z31">
        <f t="shared" si="9"/>
        <v>2047</v>
      </c>
      <c r="AA31">
        <f t="shared" si="10"/>
        <v>3.0489999999999999</v>
      </c>
      <c r="AB31">
        <f t="shared" si="11"/>
        <v>1.4550000000000001</v>
      </c>
      <c r="AC31">
        <f t="shared" si="12"/>
        <v>9.4999999999999987E-2</v>
      </c>
      <c r="AD31">
        <f t="shared" si="13"/>
        <v>7</v>
      </c>
      <c r="AE31">
        <f t="shared" si="14"/>
        <v>1.78939034045922</v>
      </c>
      <c r="AF31">
        <f t="shared" si="15"/>
        <v>0</v>
      </c>
      <c r="AG31">
        <f t="shared" si="16"/>
        <v>0</v>
      </c>
      <c r="AJ31">
        <f t="shared" si="17"/>
        <v>8.5167597765363132E-2</v>
      </c>
      <c r="AK31">
        <f t="shared" si="18"/>
        <v>6.0625000000000005E-2</v>
      </c>
      <c r="AL31">
        <f t="shared" si="19"/>
        <v>2.6388888888888885E-2</v>
      </c>
      <c r="AM31">
        <f t="shared" si="20"/>
        <v>5.8333333333333334E-2</v>
      </c>
      <c r="AN31">
        <f t="shared" si="21"/>
        <v>0.11325255319362151</v>
      </c>
      <c r="AO31">
        <f t="shared" si="22"/>
        <v>0</v>
      </c>
      <c r="AP31">
        <f t="shared" si="23"/>
        <v>0</v>
      </c>
    </row>
    <row r="32" spans="1:42">
      <c r="A32">
        <v>2048</v>
      </c>
      <c r="B32" s="18">
        <v>3.0459999999999998</v>
      </c>
      <c r="C32" s="18">
        <v>1.4550000000000001</v>
      </c>
      <c r="D32" s="18">
        <v>7.9999999999999988E-2</v>
      </c>
      <c r="E32">
        <f t="shared" si="0"/>
        <v>7.9999999999999988E-2</v>
      </c>
      <c r="F32">
        <f t="shared" si="28"/>
        <v>7.9999999999999988E-2</v>
      </c>
      <c r="G32">
        <f t="shared" si="29"/>
        <v>7.9999999999999988E-2</v>
      </c>
      <c r="H32">
        <f t="shared" si="30"/>
        <v>7.9999999999999988E-2</v>
      </c>
      <c r="I32">
        <f t="shared" si="31"/>
        <v>7.9999999999999988E-2</v>
      </c>
      <c r="J32">
        <f t="shared" si="32"/>
        <v>7.9999999999999988E-2</v>
      </c>
      <c r="K32" s="18">
        <v>0</v>
      </c>
      <c r="L32">
        <f t="shared" si="5"/>
        <v>0</v>
      </c>
      <c r="M32" s="18">
        <f t="shared" si="6"/>
        <v>0</v>
      </c>
      <c r="N32" s="18">
        <v>6.5</v>
      </c>
      <c r="O32" s="18">
        <v>1.69437846397466</v>
      </c>
      <c r="P32">
        <v>0</v>
      </c>
      <c r="Q32">
        <v>0</v>
      </c>
      <c r="R32" s="18">
        <f t="shared" si="33"/>
        <v>6.5</v>
      </c>
      <c r="S32" s="18">
        <f t="shared" si="34"/>
        <v>6.5</v>
      </c>
      <c r="V32">
        <v>0</v>
      </c>
      <c r="X32" s="18">
        <v>1.9794140934283451</v>
      </c>
      <c r="Y32" s="18">
        <v>1.9794140934283451</v>
      </c>
      <c r="Z32">
        <f t="shared" si="9"/>
        <v>2048</v>
      </c>
      <c r="AA32">
        <f t="shared" si="10"/>
        <v>3.0459999999999998</v>
      </c>
      <c r="AB32">
        <f t="shared" si="11"/>
        <v>1.4550000000000001</v>
      </c>
      <c r="AC32">
        <f t="shared" si="12"/>
        <v>7.9999999999999988E-2</v>
      </c>
      <c r="AD32">
        <f t="shared" si="13"/>
        <v>6.5</v>
      </c>
      <c r="AE32">
        <f t="shared" si="14"/>
        <v>1.69437846397466</v>
      </c>
      <c r="AF32">
        <f t="shared" si="15"/>
        <v>0</v>
      </c>
      <c r="AG32">
        <f t="shared" si="16"/>
        <v>0</v>
      </c>
      <c r="AJ32">
        <f t="shared" si="17"/>
        <v>8.5083798882681569E-2</v>
      </c>
      <c r="AK32">
        <f t="shared" si="18"/>
        <v>6.0625000000000005E-2</v>
      </c>
      <c r="AL32">
        <f t="shared" si="19"/>
        <v>2.222222222222222E-2</v>
      </c>
      <c r="AM32">
        <f t="shared" si="20"/>
        <v>5.4166666666666669E-2</v>
      </c>
      <c r="AN32">
        <f t="shared" si="21"/>
        <v>0.10723914328953543</v>
      </c>
      <c r="AO32">
        <f t="shared" si="22"/>
        <v>0</v>
      </c>
      <c r="AP32">
        <f t="shared" si="23"/>
        <v>0</v>
      </c>
    </row>
    <row r="33" spans="1:42">
      <c r="A33">
        <v>2049</v>
      </c>
      <c r="B33" s="18">
        <v>3.0430000000000001</v>
      </c>
      <c r="C33" s="18">
        <v>1.4550000000000001</v>
      </c>
      <c r="D33" s="18">
        <v>6.4999999999999974E-2</v>
      </c>
      <c r="E33">
        <f t="shared" si="0"/>
        <v>6.4999999999999974E-2</v>
      </c>
      <c r="F33">
        <f t="shared" si="28"/>
        <v>6.4999999999999974E-2</v>
      </c>
      <c r="G33">
        <f t="shared" si="29"/>
        <v>6.4999999999999974E-2</v>
      </c>
      <c r="H33">
        <f t="shared" si="30"/>
        <v>6.4999999999999974E-2</v>
      </c>
      <c r="I33">
        <f t="shared" si="31"/>
        <v>6.4999999999999974E-2</v>
      </c>
      <c r="J33">
        <f t="shared" si="32"/>
        <v>6.4999999999999974E-2</v>
      </c>
      <c r="K33" s="18">
        <v>0</v>
      </c>
      <c r="L33" s="18">
        <f t="shared" si="5"/>
        <v>0</v>
      </c>
      <c r="M33" s="18">
        <f t="shared" si="6"/>
        <v>0</v>
      </c>
      <c r="N33" s="18">
        <v>6</v>
      </c>
      <c r="O33" s="18">
        <v>1.5993665874901</v>
      </c>
      <c r="P33">
        <v>0</v>
      </c>
      <c r="Q33">
        <v>0</v>
      </c>
      <c r="R33" s="18">
        <f t="shared" si="33"/>
        <v>6</v>
      </c>
      <c r="S33" s="18">
        <f t="shared" si="34"/>
        <v>6</v>
      </c>
      <c r="V33">
        <v>0</v>
      </c>
      <c r="X33" s="18">
        <v>1.9794140934283451</v>
      </c>
      <c r="Y33" s="18">
        <v>1.9794140934283451</v>
      </c>
      <c r="Z33">
        <f t="shared" si="9"/>
        <v>2049</v>
      </c>
      <c r="AA33">
        <f t="shared" si="10"/>
        <v>3.0430000000000001</v>
      </c>
      <c r="AB33">
        <f t="shared" si="11"/>
        <v>1.4550000000000001</v>
      </c>
      <c r="AC33">
        <f t="shared" si="12"/>
        <v>6.4999999999999974E-2</v>
      </c>
      <c r="AD33">
        <f t="shared" si="13"/>
        <v>6</v>
      </c>
      <c r="AE33">
        <f t="shared" si="14"/>
        <v>1.5993665874901</v>
      </c>
      <c r="AF33">
        <f t="shared" si="15"/>
        <v>0</v>
      </c>
      <c r="AG33">
        <f t="shared" si="16"/>
        <v>0</v>
      </c>
      <c r="AJ33">
        <f t="shared" si="17"/>
        <v>8.5000000000000006E-2</v>
      </c>
      <c r="AK33">
        <f t="shared" si="18"/>
        <v>6.0625000000000005E-2</v>
      </c>
      <c r="AL33">
        <f t="shared" si="19"/>
        <v>1.8055555555555547E-2</v>
      </c>
      <c r="AM33">
        <f t="shared" si="20"/>
        <v>0.05</v>
      </c>
      <c r="AN33">
        <f t="shared" si="21"/>
        <v>0.10122573338544937</v>
      </c>
      <c r="AO33">
        <f t="shared" si="22"/>
        <v>0</v>
      </c>
      <c r="AP33">
        <f t="shared" si="23"/>
        <v>0</v>
      </c>
    </row>
    <row r="34" spans="1:42" s="18" customFormat="1">
      <c r="A34" s="18">
        <v>2050</v>
      </c>
      <c r="B34" s="18">
        <v>3.04</v>
      </c>
      <c r="C34" s="18">
        <v>1.4550000000000001</v>
      </c>
      <c r="D34" s="18">
        <v>4.9999999999999989E-2</v>
      </c>
      <c r="E34">
        <f t="shared" si="0"/>
        <v>4.9999999999999989E-2</v>
      </c>
      <c r="F34">
        <f t="shared" si="28"/>
        <v>4.9999999999999989E-2</v>
      </c>
      <c r="G34">
        <f t="shared" si="29"/>
        <v>4.9999999999999989E-2</v>
      </c>
      <c r="H34">
        <f t="shared" si="30"/>
        <v>4.9999999999999989E-2</v>
      </c>
      <c r="I34">
        <f t="shared" si="31"/>
        <v>4.9999999999999989E-2</v>
      </c>
      <c r="J34">
        <f t="shared" si="32"/>
        <v>4.9999999999999989E-2</v>
      </c>
      <c r="K34" s="18">
        <v>0</v>
      </c>
      <c r="L34">
        <f t="shared" si="5"/>
        <v>0</v>
      </c>
      <c r="M34" s="18">
        <f t="shared" si="6"/>
        <v>0</v>
      </c>
      <c r="N34" s="18">
        <v>5</v>
      </c>
      <c r="O34" s="18">
        <v>1.50435471100554</v>
      </c>
      <c r="P34">
        <v>0</v>
      </c>
      <c r="Q34">
        <v>0</v>
      </c>
      <c r="R34" s="18">
        <f t="shared" si="33"/>
        <v>5</v>
      </c>
      <c r="S34" s="18">
        <f t="shared" si="34"/>
        <v>5</v>
      </c>
      <c r="V34">
        <v>0</v>
      </c>
      <c r="X34" s="18">
        <v>1.9794140934283451</v>
      </c>
      <c r="Y34" s="18">
        <v>1.9794140934283451</v>
      </c>
      <c r="Z34" s="18">
        <f t="shared" si="9"/>
        <v>2050</v>
      </c>
      <c r="AA34" s="18">
        <f t="shared" si="10"/>
        <v>3.04</v>
      </c>
      <c r="AB34" s="18">
        <f t="shared" si="11"/>
        <v>1.4550000000000001</v>
      </c>
      <c r="AC34" s="18">
        <f t="shared" si="12"/>
        <v>4.9999999999999989E-2</v>
      </c>
      <c r="AD34" s="18">
        <f t="shared" si="13"/>
        <v>5</v>
      </c>
      <c r="AE34" s="18">
        <f t="shared" si="14"/>
        <v>1.50435471100554</v>
      </c>
      <c r="AF34" s="18">
        <f t="shared" si="15"/>
        <v>0</v>
      </c>
      <c r="AG34" s="18">
        <f t="shared" si="16"/>
        <v>0</v>
      </c>
      <c r="AJ34" s="18">
        <f t="shared" si="17"/>
        <v>8.4916201117318443E-2</v>
      </c>
      <c r="AK34" s="18">
        <f t="shared" si="18"/>
        <v>6.0625000000000005E-2</v>
      </c>
      <c r="AL34" s="18">
        <f t="shared" si="19"/>
        <v>1.3888888888888885E-2</v>
      </c>
      <c r="AM34" s="18">
        <f t="shared" si="20"/>
        <v>4.1666666666666664E-2</v>
      </c>
      <c r="AN34" s="18">
        <f t="shared" si="21"/>
        <v>9.5212323481363284E-2</v>
      </c>
      <c r="AO34" s="18">
        <f t="shared" si="22"/>
        <v>0</v>
      </c>
      <c r="AP34" s="18">
        <f t="shared" si="23"/>
        <v>0</v>
      </c>
    </row>
    <row r="35" spans="1:42">
      <c r="A35">
        <v>2051</v>
      </c>
      <c r="B35" s="18"/>
      <c r="K35" s="18">
        <v>0</v>
      </c>
      <c r="N35" s="18"/>
      <c r="O35" s="18"/>
      <c r="V35">
        <v>0</v>
      </c>
      <c r="X35" s="18">
        <v>1.9794140934283451</v>
      </c>
      <c r="Y35" s="18">
        <v>1.9794140934283451</v>
      </c>
      <c r="Z35">
        <f t="shared" si="9"/>
        <v>2051</v>
      </c>
      <c r="AA35">
        <f t="shared" si="10"/>
        <v>0</v>
      </c>
      <c r="AB35">
        <f t="shared" si="11"/>
        <v>0</v>
      </c>
      <c r="AC35">
        <f t="shared" si="12"/>
        <v>0</v>
      </c>
      <c r="AD35">
        <f t="shared" si="13"/>
        <v>0</v>
      </c>
      <c r="AE35">
        <f t="shared" si="14"/>
        <v>0</v>
      </c>
      <c r="AF35">
        <f t="shared" si="15"/>
        <v>0</v>
      </c>
      <c r="AG35">
        <f t="shared" si="16"/>
        <v>0</v>
      </c>
      <c r="AJ35">
        <f t="shared" si="17"/>
        <v>0</v>
      </c>
      <c r="AK35">
        <f t="shared" si="18"/>
        <v>0</v>
      </c>
      <c r="AL35">
        <f t="shared" si="19"/>
        <v>0</v>
      </c>
      <c r="AM35">
        <f t="shared" si="20"/>
        <v>0</v>
      </c>
      <c r="AN35">
        <f t="shared" si="21"/>
        <v>0</v>
      </c>
      <c r="AO35">
        <f t="shared" si="22"/>
        <v>0</v>
      </c>
      <c r="AP35">
        <f t="shared" si="23"/>
        <v>0</v>
      </c>
    </row>
    <row r="36" spans="1:42">
      <c r="A36">
        <v>2052</v>
      </c>
      <c r="B36" s="18"/>
      <c r="K36" s="18">
        <v>0</v>
      </c>
      <c r="N36" s="18"/>
      <c r="O36" s="18"/>
      <c r="V36">
        <v>0</v>
      </c>
      <c r="X36" s="18">
        <v>1.9794140934283451</v>
      </c>
      <c r="Y36" s="18">
        <v>1.9794140934283451</v>
      </c>
      <c r="Z36">
        <f t="shared" si="9"/>
        <v>2052</v>
      </c>
      <c r="AA36">
        <f t="shared" si="10"/>
        <v>0</v>
      </c>
      <c r="AB36">
        <f t="shared" si="11"/>
        <v>0</v>
      </c>
      <c r="AC36">
        <f t="shared" si="12"/>
        <v>0</v>
      </c>
      <c r="AD36">
        <f t="shared" si="13"/>
        <v>0</v>
      </c>
      <c r="AE36">
        <f t="shared" si="14"/>
        <v>0</v>
      </c>
      <c r="AF36">
        <f t="shared" si="15"/>
        <v>0</v>
      </c>
      <c r="AG36">
        <f t="shared" si="16"/>
        <v>0</v>
      </c>
      <c r="AJ36">
        <f t="shared" si="17"/>
        <v>0</v>
      </c>
      <c r="AK36">
        <f t="shared" si="18"/>
        <v>0</v>
      </c>
      <c r="AL36">
        <f t="shared" si="19"/>
        <v>0</v>
      </c>
      <c r="AM36">
        <f t="shared" si="20"/>
        <v>0</v>
      </c>
      <c r="AN36">
        <f t="shared" si="21"/>
        <v>0</v>
      </c>
      <c r="AO36">
        <f t="shared" si="22"/>
        <v>0</v>
      </c>
      <c r="AP36">
        <f t="shared" si="23"/>
        <v>0</v>
      </c>
    </row>
    <row r="37" spans="1:42">
      <c r="A37">
        <v>2053</v>
      </c>
      <c r="B37" s="18"/>
      <c r="K37" s="18">
        <v>0</v>
      </c>
      <c r="N37" s="18"/>
      <c r="O37" s="18"/>
      <c r="V37">
        <v>0</v>
      </c>
      <c r="X37" s="18">
        <v>1.9794140934283451</v>
      </c>
      <c r="Y37" s="18">
        <v>1.9794140934283451</v>
      </c>
      <c r="Z37">
        <f t="shared" si="9"/>
        <v>2053</v>
      </c>
      <c r="AA37">
        <f t="shared" si="10"/>
        <v>0</v>
      </c>
      <c r="AB37">
        <f t="shared" si="11"/>
        <v>0</v>
      </c>
      <c r="AC37">
        <f t="shared" si="12"/>
        <v>0</v>
      </c>
      <c r="AD37">
        <f t="shared" si="13"/>
        <v>0</v>
      </c>
      <c r="AE37">
        <f t="shared" si="14"/>
        <v>0</v>
      </c>
      <c r="AF37">
        <f t="shared" si="15"/>
        <v>0</v>
      </c>
      <c r="AG37">
        <f t="shared" si="16"/>
        <v>0</v>
      </c>
      <c r="AJ37">
        <f t="shared" si="17"/>
        <v>0</v>
      </c>
      <c r="AK37">
        <f t="shared" si="18"/>
        <v>0</v>
      </c>
      <c r="AL37">
        <f t="shared" si="19"/>
        <v>0</v>
      </c>
      <c r="AM37">
        <f t="shared" si="20"/>
        <v>0</v>
      </c>
      <c r="AN37">
        <f t="shared" si="21"/>
        <v>0</v>
      </c>
      <c r="AO37">
        <f t="shared" si="22"/>
        <v>0</v>
      </c>
      <c r="AP37">
        <f t="shared" si="23"/>
        <v>0</v>
      </c>
    </row>
    <row r="38" spans="1:42">
      <c r="A38">
        <v>2054</v>
      </c>
      <c r="B38" s="18"/>
      <c r="K38" s="18">
        <v>0</v>
      </c>
      <c r="N38" s="18"/>
      <c r="O38" s="18"/>
      <c r="V38">
        <v>0</v>
      </c>
      <c r="X38" s="18">
        <v>1.9794140934283451</v>
      </c>
      <c r="Y38" s="18">
        <v>1.9794140934283451</v>
      </c>
      <c r="Z38">
        <f t="shared" si="9"/>
        <v>2054</v>
      </c>
      <c r="AG38">
        <f t="shared" si="16"/>
        <v>0</v>
      </c>
    </row>
    <row r="39" spans="1:42">
      <c r="A39">
        <v>2055</v>
      </c>
      <c r="B39" s="18"/>
      <c r="K39" s="18">
        <v>0</v>
      </c>
      <c r="N39" s="18"/>
      <c r="O39" s="18"/>
      <c r="V39">
        <v>0</v>
      </c>
      <c r="X39" s="18">
        <v>1.9794140934283451</v>
      </c>
      <c r="Y39" s="18">
        <v>1.9794140934283451</v>
      </c>
      <c r="Z39">
        <f t="shared" si="9"/>
        <v>2055</v>
      </c>
      <c r="AG39">
        <f t="shared" si="16"/>
        <v>0</v>
      </c>
    </row>
    <row r="40" spans="1:42">
      <c r="A40">
        <v>2056</v>
      </c>
      <c r="B40" s="18"/>
      <c r="K40" s="18">
        <v>0</v>
      </c>
      <c r="N40" s="18"/>
      <c r="O40" s="18"/>
      <c r="V40">
        <v>0</v>
      </c>
      <c r="X40" s="18">
        <v>1.9794140934283451</v>
      </c>
      <c r="Y40" s="18">
        <v>1.9794140934283451</v>
      </c>
      <c r="Z40">
        <f t="shared" si="9"/>
        <v>2056</v>
      </c>
      <c r="AG40">
        <f t="shared" si="16"/>
        <v>0</v>
      </c>
    </row>
    <row r="41" spans="1:42">
      <c r="A41">
        <v>2057</v>
      </c>
      <c r="B41" s="18"/>
      <c r="K41" s="18">
        <v>0</v>
      </c>
      <c r="N41" s="18"/>
      <c r="O41" s="18"/>
      <c r="V41">
        <v>0</v>
      </c>
      <c r="X41" s="18">
        <v>1.9794140934283451</v>
      </c>
      <c r="Y41" s="18">
        <v>1.9794140934283451</v>
      </c>
      <c r="Z41">
        <f t="shared" si="9"/>
        <v>2057</v>
      </c>
      <c r="AG41">
        <f t="shared" si="16"/>
        <v>0</v>
      </c>
    </row>
    <row r="42" spans="1:42">
      <c r="A42">
        <v>2058</v>
      </c>
      <c r="B42" s="18"/>
      <c r="K42" s="18">
        <v>0</v>
      </c>
      <c r="N42" s="18"/>
      <c r="O42" s="18"/>
      <c r="V42">
        <v>0</v>
      </c>
      <c r="X42" s="18">
        <v>1.9794140934283451</v>
      </c>
      <c r="Y42" s="18">
        <v>1.9794140934283451</v>
      </c>
      <c r="Z42">
        <f t="shared" si="9"/>
        <v>2058</v>
      </c>
      <c r="AG42">
        <f t="shared" si="16"/>
        <v>0</v>
      </c>
    </row>
    <row r="43" spans="1:42">
      <c r="A43">
        <v>2059</v>
      </c>
      <c r="B43" s="18"/>
      <c r="K43" s="18">
        <v>0</v>
      </c>
      <c r="N43" s="18"/>
      <c r="O43" s="18"/>
      <c r="V43">
        <v>0</v>
      </c>
      <c r="X43" s="18">
        <v>1.9794140934283451</v>
      </c>
      <c r="Y43" s="18">
        <v>1.9794140934283451</v>
      </c>
      <c r="Z43">
        <f t="shared" si="9"/>
        <v>2059</v>
      </c>
      <c r="AG43">
        <f t="shared" si="16"/>
        <v>0</v>
      </c>
    </row>
    <row r="44" spans="1:42">
      <c r="A44">
        <v>2060</v>
      </c>
      <c r="B44" s="18"/>
      <c r="K44" s="18">
        <v>0</v>
      </c>
      <c r="N44" s="18"/>
      <c r="O44" s="18"/>
      <c r="V44">
        <v>0</v>
      </c>
      <c r="X44" s="18">
        <v>1.9794140934283451</v>
      </c>
      <c r="Y44" s="18">
        <v>1.9794140934283451</v>
      </c>
      <c r="Z44">
        <f t="shared" si="9"/>
        <v>2060</v>
      </c>
      <c r="AG44">
        <f t="shared" si="16"/>
        <v>0</v>
      </c>
    </row>
    <row r="51" spans="26:27">
      <c r="Z51" s="25" t="s">
        <v>148</v>
      </c>
    </row>
    <row r="52" spans="26:27">
      <c r="Z52">
        <v>145.69999999999999</v>
      </c>
      <c r="AA52">
        <v>1.02</v>
      </c>
    </row>
    <row r="53" spans="26:27">
      <c r="Z53">
        <v>100.3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A00C-7B7E-422F-B627-3B83F98E70C2}">
  <dimension ref="A1:AE44"/>
  <sheetViews>
    <sheetView topLeftCell="A7" workbookViewId="0">
      <selection activeCell="Y39" sqref="Y39"/>
    </sheetView>
  </sheetViews>
  <sheetFormatPr defaultRowHeight="15.6"/>
  <cols>
    <col min="4" max="4" width="0" hidden="1" customWidth="1"/>
    <col min="6" max="6" width="8.7265625" customWidth="1"/>
    <col min="10" max="11" width="8.7265625" customWidth="1"/>
    <col min="16" max="18" width="0" hidden="1" customWidth="1"/>
    <col min="20" max="21" width="0" hidden="1" customWidth="1"/>
  </cols>
  <sheetData>
    <row r="1" spans="1:31">
      <c r="B1" t="s">
        <v>6</v>
      </c>
      <c r="C1" t="s">
        <v>8</v>
      </c>
      <c r="D1" t="s">
        <v>32</v>
      </c>
      <c r="E1" t="s">
        <v>97</v>
      </c>
      <c r="F1" t="s">
        <v>129</v>
      </c>
      <c r="G1" t="s">
        <v>98</v>
      </c>
      <c r="H1" t="s">
        <v>101</v>
      </c>
      <c r="I1" t="s">
        <v>128</v>
      </c>
      <c r="J1" t="s">
        <v>125</v>
      </c>
      <c r="K1" t="s">
        <v>10</v>
      </c>
      <c r="L1" t="s">
        <v>91</v>
      </c>
      <c r="M1" t="s">
        <v>92</v>
      </c>
      <c r="N1" t="s">
        <v>9</v>
      </c>
      <c r="O1" t="s">
        <v>7</v>
      </c>
      <c r="P1" t="s">
        <v>93</v>
      </c>
      <c r="Q1" t="s">
        <v>94</v>
      </c>
      <c r="R1" t="s">
        <v>18</v>
      </c>
      <c r="S1" t="s">
        <v>19</v>
      </c>
      <c r="T1" t="s">
        <v>20</v>
      </c>
      <c r="U1" t="s">
        <v>21</v>
      </c>
      <c r="Y1" t="s">
        <v>132</v>
      </c>
    </row>
    <row r="2" spans="1:31">
      <c r="A2">
        <v>2018</v>
      </c>
      <c r="B2" s="5">
        <f>8*8*3</f>
        <v>192</v>
      </c>
      <c r="C2" s="5">
        <f>4*8*3</f>
        <v>96</v>
      </c>
      <c r="D2" s="5">
        <v>127.65957446808511</v>
      </c>
      <c r="E2" s="23">
        <f>G2</f>
        <v>59.178082191780824</v>
      </c>
      <c r="F2" s="23">
        <f>G2</f>
        <v>59.178082191780824</v>
      </c>
      <c r="G2" s="23">
        <f>[1]ch_efficiency!$G$2*10*12/730</f>
        <v>59.178082191780824</v>
      </c>
      <c r="H2" s="23">
        <f>4*1*12</f>
        <v>48</v>
      </c>
      <c r="I2" s="23">
        <f>E2</f>
        <v>59.178082191780824</v>
      </c>
      <c r="J2" s="23">
        <f>E2</f>
        <v>59.178082191780824</v>
      </c>
      <c r="K2" s="5">
        <f>0.4*D2+0.6*B2</f>
        <v>166.26382978723404</v>
      </c>
      <c r="L2">
        <f>P2</f>
        <v>192</v>
      </c>
      <c r="M2">
        <f>Q2</f>
        <v>96</v>
      </c>
      <c r="N2" s="5">
        <f>[1]ch_efficiency!$N$2/volume!S2*4*10</f>
        <v>14.285714285714286</v>
      </c>
      <c r="O2" s="5">
        <f>G2/6</f>
        <v>9.8630136986301373</v>
      </c>
      <c r="P2" s="5">
        <f>B2</f>
        <v>192</v>
      </c>
      <c r="Q2" s="5">
        <f>C2</f>
        <v>96</v>
      </c>
      <c r="R2" s="5">
        <f>N2</f>
        <v>14.285714285714286</v>
      </c>
      <c r="S2" s="5">
        <f>N2</f>
        <v>14.285714285714286</v>
      </c>
      <c r="T2" s="5">
        <f>O2</f>
        <v>9.8630136986301373</v>
      </c>
      <c r="U2" s="5">
        <f>O2</f>
        <v>9.8630136986301373</v>
      </c>
      <c r="W2" t="s">
        <v>130</v>
      </c>
      <c r="X2" t="s">
        <v>131</v>
      </c>
      <c r="Y2" s="24">
        <v>0.5</v>
      </c>
      <c r="Z2" t="s">
        <v>102</v>
      </c>
      <c r="AE2" s="22">
        <f>[1]ch_efficiency!$G$2*4*6/730</f>
        <v>11.835616438356164</v>
      </c>
    </row>
    <row r="3" spans="1:31">
      <c r="A3">
        <v>2019</v>
      </c>
      <c r="B3" s="5">
        <f t="shared" ref="B3:B44" si="0">8*8*3</f>
        <v>192</v>
      </c>
      <c r="C3" s="5">
        <v>101</v>
      </c>
      <c r="D3" s="5">
        <f>D2</f>
        <v>127.65957446808511</v>
      </c>
      <c r="E3" s="23">
        <f t="shared" ref="E3:E44" si="1">G3</f>
        <v>59.178082191780824</v>
      </c>
      <c r="F3" s="23">
        <f t="shared" ref="F3:F44" si="2">G3</f>
        <v>59.178082191780824</v>
      </c>
      <c r="G3" s="23">
        <f>[1]ch_efficiency!$G$2*10*12/730</f>
        <v>59.178082191780824</v>
      </c>
      <c r="H3" s="23">
        <f t="shared" ref="H3:H44" si="3">4*1*12</f>
        <v>48</v>
      </c>
      <c r="I3" s="23">
        <f t="shared" ref="I3:I44" si="4">E3</f>
        <v>59.178082191780824</v>
      </c>
      <c r="J3" s="23">
        <f t="shared" ref="J3:J44" si="5">E3</f>
        <v>59.178082191780824</v>
      </c>
      <c r="K3" s="5">
        <f t="shared" ref="K3:K44" si="6">0.4*D3+0.6*B3</f>
        <v>166.26382978723404</v>
      </c>
      <c r="L3">
        <f t="shared" ref="L3:L44" si="7">P3</f>
        <v>192</v>
      </c>
      <c r="M3">
        <f t="shared" ref="M3:M44" si="8">Q3</f>
        <v>101</v>
      </c>
      <c r="N3" s="5">
        <v>19</v>
      </c>
      <c r="O3" s="5">
        <f>O2*1.02</f>
        <v>10.06027397260274</v>
      </c>
      <c r="P3" s="5">
        <f t="shared" ref="P3:P44" si="9">B3</f>
        <v>192</v>
      </c>
      <c r="Q3" s="5">
        <f t="shared" ref="Q3:Q44" si="10">C3</f>
        <v>101</v>
      </c>
      <c r="R3" s="5">
        <f t="shared" ref="R3:R44" si="11">N3</f>
        <v>19</v>
      </c>
      <c r="S3" s="5">
        <f t="shared" ref="S3:S44" si="12">N3</f>
        <v>19</v>
      </c>
      <c r="T3" s="5">
        <f t="shared" ref="T3:T44" si="13">O3</f>
        <v>10.06027397260274</v>
      </c>
      <c r="U3" s="5">
        <f t="shared" ref="U3:U44" si="14">O3</f>
        <v>10.06027397260274</v>
      </c>
      <c r="Z3" t="s">
        <v>103</v>
      </c>
      <c r="AE3" s="22">
        <f>AE2*1.1</f>
        <v>13.019178082191781</v>
      </c>
    </row>
    <row r="4" spans="1:31">
      <c r="A4" s="14">
        <v>2020</v>
      </c>
      <c r="B4" s="5">
        <f t="shared" si="0"/>
        <v>192</v>
      </c>
      <c r="C4" s="5">
        <v>106</v>
      </c>
      <c r="D4" s="5">
        <f t="shared" ref="D4:D44" si="15">D3</f>
        <v>127.65957446808511</v>
      </c>
      <c r="E4" s="23">
        <f t="shared" si="1"/>
        <v>59.178082191780824</v>
      </c>
      <c r="F4" s="23">
        <f t="shared" si="2"/>
        <v>59.178082191780824</v>
      </c>
      <c r="G4" s="23">
        <f>[1]ch_efficiency!$G$2*10*12/730</f>
        <v>59.178082191780824</v>
      </c>
      <c r="H4" s="23">
        <f t="shared" si="3"/>
        <v>48</v>
      </c>
      <c r="I4" s="23">
        <f t="shared" si="4"/>
        <v>59.178082191780824</v>
      </c>
      <c r="J4" s="23">
        <f t="shared" si="5"/>
        <v>59.178082191780824</v>
      </c>
      <c r="K4" s="5">
        <f t="shared" si="6"/>
        <v>166.26382978723404</v>
      </c>
      <c r="L4">
        <f t="shared" si="7"/>
        <v>192</v>
      </c>
      <c r="M4">
        <f t="shared" si="8"/>
        <v>106</v>
      </c>
      <c r="N4" s="5">
        <v>24</v>
      </c>
      <c r="O4" s="5">
        <f t="shared" ref="O4:O44" si="16">O3*1.05</f>
        <v>10.563287671232878</v>
      </c>
      <c r="P4" s="5">
        <f t="shared" si="9"/>
        <v>192</v>
      </c>
      <c r="Q4" s="5">
        <f t="shared" si="10"/>
        <v>106</v>
      </c>
      <c r="R4" s="5">
        <f t="shared" si="11"/>
        <v>24</v>
      </c>
      <c r="S4" s="5">
        <f t="shared" si="12"/>
        <v>24</v>
      </c>
      <c r="T4" s="5">
        <f t="shared" si="13"/>
        <v>10.563287671232878</v>
      </c>
      <c r="U4" s="5">
        <f t="shared" si="14"/>
        <v>10.563287671232878</v>
      </c>
      <c r="Y4">
        <f>G4*0.1/G2</f>
        <v>0.1</v>
      </c>
      <c r="AE4" s="22">
        <f t="shared" ref="AE4:AE27" si="17">AE3*1.1</f>
        <v>14.321095890410961</v>
      </c>
    </row>
    <row r="5" spans="1:31">
      <c r="A5">
        <v>2021</v>
      </c>
      <c r="B5" s="5">
        <f t="shared" si="0"/>
        <v>192</v>
      </c>
      <c r="C5" s="5">
        <v>111</v>
      </c>
      <c r="D5" s="5">
        <f t="shared" si="15"/>
        <v>127.65957446808511</v>
      </c>
      <c r="E5" s="23">
        <f t="shared" si="1"/>
        <v>59.178082191780824</v>
      </c>
      <c r="F5" s="23">
        <f t="shared" si="2"/>
        <v>59.178082191780824</v>
      </c>
      <c r="G5" s="23">
        <f>[1]ch_efficiency!$G$2*10*12/730</f>
        <v>59.178082191780824</v>
      </c>
      <c r="H5" s="23">
        <f t="shared" si="3"/>
        <v>48</v>
      </c>
      <c r="I5" s="23">
        <f t="shared" si="4"/>
        <v>59.178082191780824</v>
      </c>
      <c r="J5" s="23">
        <f t="shared" si="5"/>
        <v>59.178082191780824</v>
      </c>
      <c r="K5" s="5">
        <f t="shared" si="6"/>
        <v>166.26382978723404</v>
      </c>
      <c r="L5">
        <f t="shared" si="7"/>
        <v>192</v>
      </c>
      <c r="M5">
        <f t="shared" si="8"/>
        <v>111</v>
      </c>
      <c r="N5" s="5">
        <v>29</v>
      </c>
      <c r="O5" s="5">
        <f t="shared" si="16"/>
        <v>11.091452054794523</v>
      </c>
      <c r="P5" s="5">
        <f t="shared" si="9"/>
        <v>192</v>
      </c>
      <c r="Q5" s="5">
        <f t="shared" si="10"/>
        <v>111</v>
      </c>
      <c r="R5" s="5">
        <f t="shared" si="11"/>
        <v>29</v>
      </c>
      <c r="S5" s="5">
        <f t="shared" si="12"/>
        <v>29</v>
      </c>
      <c r="T5" s="5">
        <f t="shared" si="13"/>
        <v>11.091452054794523</v>
      </c>
      <c r="U5" s="5">
        <f t="shared" si="14"/>
        <v>11.091452054794523</v>
      </c>
      <c r="AE5" s="22">
        <f t="shared" si="17"/>
        <v>15.753205479452058</v>
      </c>
    </row>
    <row r="6" spans="1:31">
      <c r="A6">
        <v>2022</v>
      </c>
      <c r="B6" s="5">
        <f t="shared" si="0"/>
        <v>192</v>
      </c>
      <c r="C6" s="5">
        <v>116</v>
      </c>
      <c r="D6" s="5">
        <f t="shared" si="15"/>
        <v>127.65957446808511</v>
      </c>
      <c r="E6" s="23">
        <f t="shared" si="1"/>
        <v>59.178082191780824</v>
      </c>
      <c r="F6" s="23">
        <f t="shared" si="2"/>
        <v>59.178082191780824</v>
      </c>
      <c r="G6" s="23">
        <f>[1]ch_efficiency!$G$2*10*12/730</f>
        <v>59.178082191780824</v>
      </c>
      <c r="H6" s="23">
        <f t="shared" si="3"/>
        <v>48</v>
      </c>
      <c r="I6" s="23">
        <f t="shared" si="4"/>
        <v>59.178082191780824</v>
      </c>
      <c r="J6" s="23">
        <f t="shared" si="5"/>
        <v>59.178082191780824</v>
      </c>
      <c r="K6" s="5">
        <f t="shared" si="6"/>
        <v>166.26382978723404</v>
      </c>
      <c r="L6">
        <f t="shared" si="7"/>
        <v>192</v>
      </c>
      <c r="M6">
        <f t="shared" si="8"/>
        <v>116</v>
      </c>
      <c r="N6" s="5">
        <v>34</v>
      </c>
      <c r="O6" s="5">
        <f t="shared" si="16"/>
        <v>11.64602465753425</v>
      </c>
      <c r="P6" s="5">
        <f t="shared" si="9"/>
        <v>192</v>
      </c>
      <c r="Q6" s="5">
        <f t="shared" si="10"/>
        <v>116</v>
      </c>
      <c r="R6" s="5">
        <f t="shared" si="11"/>
        <v>34</v>
      </c>
      <c r="S6" s="5">
        <f t="shared" si="12"/>
        <v>34</v>
      </c>
      <c r="T6" s="5">
        <f t="shared" si="13"/>
        <v>11.64602465753425</v>
      </c>
      <c r="U6" s="5">
        <f t="shared" si="14"/>
        <v>11.64602465753425</v>
      </c>
      <c r="AE6" s="22">
        <f t="shared" si="17"/>
        <v>17.328526027397267</v>
      </c>
    </row>
    <row r="7" spans="1:31">
      <c r="A7">
        <v>2023</v>
      </c>
      <c r="B7" s="5">
        <f t="shared" si="0"/>
        <v>192</v>
      </c>
      <c r="C7" s="5">
        <v>121</v>
      </c>
      <c r="D7" s="5">
        <f t="shared" si="15"/>
        <v>127.65957446808511</v>
      </c>
      <c r="E7" s="23">
        <f t="shared" si="1"/>
        <v>59.178082191780824</v>
      </c>
      <c r="F7" s="23">
        <f t="shared" si="2"/>
        <v>59.178082191780824</v>
      </c>
      <c r="G7" s="23">
        <f>[1]ch_efficiency!$G$2*10*12/730</f>
        <v>59.178082191780824</v>
      </c>
      <c r="H7" s="23">
        <f t="shared" si="3"/>
        <v>48</v>
      </c>
      <c r="I7" s="23">
        <f t="shared" si="4"/>
        <v>59.178082191780824</v>
      </c>
      <c r="J7" s="23">
        <f t="shared" si="5"/>
        <v>59.178082191780824</v>
      </c>
      <c r="K7" s="5">
        <f t="shared" si="6"/>
        <v>166.26382978723404</v>
      </c>
      <c r="L7">
        <f t="shared" si="7"/>
        <v>192</v>
      </c>
      <c r="M7">
        <f t="shared" si="8"/>
        <v>121</v>
      </c>
      <c r="N7" s="5">
        <v>39</v>
      </c>
      <c r="O7" s="5">
        <f t="shared" si="16"/>
        <v>12.228325890410963</v>
      </c>
      <c r="P7" s="5">
        <f t="shared" si="9"/>
        <v>192</v>
      </c>
      <c r="Q7" s="5">
        <f t="shared" si="10"/>
        <v>121</v>
      </c>
      <c r="R7" s="5">
        <f t="shared" si="11"/>
        <v>39</v>
      </c>
      <c r="S7" s="5">
        <f t="shared" si="12"/>
        <v>39</v>
      </c>
      <c r="T7" s="5">
        <f t="shared" si="13"/>
        <v>12.228325890410963</v>
      </c>
      <c r="U7" s="5">
        <f t="shared" si="14"/>
        <v>12.228325890410963</v>
      </c>
      <c r="AE7" s="22">
        <f t="shared" si="17"/>
        <v>19.061378630136996</v>
      </c>
    </row>
    <row r="8" spans="1:31">
      <c r="A8">
        <v>2024</v>
      </c>
      <c r="B8" s="5">
        <f t="shared" si="0"/>
        <v>192</v>
      </c>
      <c r="C8" s="5">
        <v>126</v>
      </c>
      <c r="D8" s="5">
        <f t="shared" si="15"/>
        <v>127.65957446808511</v>
      </c>
      <c r="E8" s="23">
        <f t="shared" si="1"/>
        <v>59.178082191780824</v>
      </c>
      <c r="F8" s="23">
        <f t="shared" si="2"/>
        <v>59.178082191780824</v>
      </c>
      <c r="G8" s="23">
        <f>[1]ch_efficiency!$G$2*10*12/730</f>
        <v>59.178082191780824</v>
      </c>
      <c r="H8" s="23">
        <f t="shared" si="3"/>
        <v>48</v>
      </c>
      <c r="I8" s="23">
        <f t="shared" si="4"/>
        <v>59.178082191780824</v>
      </c>
      <c r="J8" s="23">
        <f t="shared" si="5"/>
        <v>59.178082191780824</v>
      </c>
      <c r="K8" s="5">
        <f t="shared" si="6"/>
        <v>166.26382978723404</v>
      </c>
      <c r="L8">
        <f t="shared" si="7"/>
        <v>192</v>
      </c>
      <c r="M8">
        <f t="shared" si="8"/>
        <v>126</v>
      </c>
      <c r="N8" s="5">
        <v>44</v>
      </c>
      <c r="O8" s="5">
        <f t="shared" si="16"/>
        <v>12.839742184931511</v>
      </c>
      <c r="P8" s="5">
        <f t="shared" si="9"/>
        <v>192</v>
      </c>
      <c r="Q8" s="5">
        <f t="shared" si="10"/>
        <v>126</v>
      </c>
      <c r="R8" s="5">
        <f t="shared" si="11"/>
        <v>44</v>
      </c>
      <c r="S8" s="5">
        <f t="shared" si="12"/>
        <v>44</v>
      </c>
      <c r="T8" s="5">
        <f t="shared" si="13"/>
        <v>12.839742184931511</v>
      </c>
      <c r="U8" s="5">
        <f t="shared" si="14"/>
        <v>12.839742184931511</v>
      </c>
      <c r="AE8" s="22">
        <f t="shared" si="17"/>
        <v>20.967516493150697</v>
      </c>
    </row>
    <row r="9" spans="1:31">
      <c r="A9" s="14">
        <v>2025</v>
      </c>
      <c r="B9" s="5">
        <f t="shared" si="0"/>
        <v>192</v>
      </c>
      <c r="C9" s="5">
        <v>131</v>
      </c>
      <c r="D9" s="5">
        <f t="shared" si="15"/>
        <v>127.65957446808511</v>
      </c>
      <c r="E9" s="23">
        <f t="shared" si="1"/>
        <v>59.178082191780824</v>
      </c>
      <c r="F9" s="23">
        <f t="shared" si="2"/>
        <v>59.178082191780824</v>
      </c>
      <c r="G9" s="23">
        <f>[1]ch_efficiency!$G$2*10*12/730</f>
        <v>59.178082191780824</v>
      </c>
      <c r="H9" s="23">
        <f t="shared" si="3"/>
        <v>48</v>
      </c>
      <c r="I9" s="23">
        <f t="shared" si="4"/>
        <v>59.178082191780824</v>
      </c>
      <c r="J9" s="23">
        <f t="shared" si="5"/>
        <v>59.178082191780824</v>
      </c>
      <c r="K9" s="5">
        <f t="shared" si="6"/>
        <v>166.26382978723404</v>
      </c>
      <c r="L9">
        <f t="shared" si="7"/>
        <v>192</v>
      </c>
      <c r="M9">
        <f t="shared" si="8"/>
        <v>131</v>
      </c>
      <c r="N9" s="5">
        <v>49</v>
      </c>
      <c r="O9" s="5">
        <f t="shared" si="16"/>
        <v>13.481729294178088</v>
      </c>
      <c r="P9" s="5">
        <f t="shared" si="9"/>
        <v>192</v>
      </c>
      <c r="Q9" s="5">
        <f t="shared" si="10"/>
        <v>131</v>
      </c>
      <c r="R9" s="5">
        <f t="shared" si="11"/>
        <v>49</v>
      </c>
      <c r="S9" s="5">
        <f t="shared" si="12"/>
        <v>49</v>
      </c>
      <c r="T9" s="5">
        <f t="shared" si="13"/>
        <v>13.481729294178088</v>
      </c>
      <c r="U9" s="5">
        <f t="shared" si="14"/>
        <v>13.481729294178088</v>
      </c>
      <c r="Y9">
        <f>F9*Y2/F2</f>
        <v>0.5</v>
      </c>
      <c r="AE9" s="22">
        <f t="shared" si="17"/>
        <v>23.064268142465767</v>
      </c>
    </row>
    <row r="10" spans="1:31">
      <c r="A10">
        <v>2026</v>
      </c>
      <c r="B10" s="5">
        <f t="shared" si="0"/>
        <v>192</v>
      </c>
      <c r="C10" s="5">
        <v>136</v>
      </c>
      <c r="D10" s="5">
        <f t="shared" si="15"/>
        <v>127.65957446808511</v>
      </c>
      <c r="E10" s="23">
        <f t="shared" si="1"/>
        <v>59.178082191780824</v>
      </c>
      <c r="F10" s="23">
        <f t="shared" si="2"/>
        <v>59.178082191780824</v>
      </c>
      <c r="G10" s="23">
        <f>[1]ch_efficiency!$G$2*10*12/730</f>
        <v>59.178082191780824</v>
      </c>
      <c r="H10" s="23">
        <f t="shared" si="3"/>
        <v>48</v>
      </c>
      <c r="I10" s="23">
        <f t="shared" si="4"/>
        <v>59.178082191780824</v>
      </c>
      <c r="J10" s="23">
        <f t="shared" si="5"/>
        <v>59.178082191780824</v>
      </c>
      <c r="K10" s="5">
        <f t="shared" si="6"/>
        <v>166.26382978723404</v>
      </c>
      <c r="L10">
        <f t="shared" si="7"/>
        <v>192</v>
      </c>
      <c r="M10">
        <f t="shared" si="8"/>
        <v>136</v>
      </c>
      <c r="N10" s="5">
        <v>54</v>
      </c>
      <c r="O10" s="5">
        <f t="shared" si="16"/>
        <v>14.155815758886993</v>
      </c>
      <c r="P10" s="5">
        <f t="shared" si="9"/>
        <v>192</v>
      </c>
      <c r="Q10" s="5">
        <f t="shared" si="10"/>
        <v>136</v>
      </c>
      <c r="R10" s="5">
        <f t="shared" si="11"/>
        <v>54</v>
      </c>
      <c r="S10" s="5">
        <f t="shared" si="12"/>
        <v>54</v>
      </c>
      <c r="T10" s="5">
        <f t="shared" si="13"/>
        <v>14.155815758886993</v>
      </c>
      <c r="U10" s="5">
        <f t="shared" si="14"/>
        <v>14.155815758886993</v>
      </c>
      <c r="AE10" s="22">
        <f t="shared" si="17"/>
        <v>25.370694956712345</v>
      </c>
    </row>
    <row r="11" spans="1:31">
      <c r="A11">
        <v>2027</v>
      </c>
      <c r="B11" s="5">
        <f t="shared" si="0"/>
        <v>192</v>
      </c>
      <c r="C11" s="5">
        <v>141</v>
      </c>
      <c r="D11" s="5">
        <f t="shared" si="15"/>
        <v>127.65957446808511</v>
      </c>
      <c r="E11" s="23">
        <f t="shared" si="1"/>
        <v>59.178082191780824</v>
      </c>
      <c r="F11" s="23">
        <f t="shared" si="2"/>
        <v>59.178082191780824</v>
      </c>
      <c r="G11" s="23">
        <f>[1]ch_efficiency!$G$2*10*12/730</f>
        <v>59.178082191780824</v>
      </c>
      <c r="H11" s="23">
        <f t="shared" si="3"/>
        <v>48</v>
      </c>
      <c r="I11" s="23">
        <f t="shared" si="4"/>
        <v>59.178082191780824</v>
      </c>
      <c r="J11" s="23">
        <f t="shared" si="5"/>
        <v>59.178082191780824</v>
      </c>
      <c r="K11" s="5">
        <f t="shared" si="6"/>
        <v>166.26382978723404</v>
      </c>
      <c r="L11">
        <f t="shared" si="7"/>
        <v>192</v>
      </c>
      <c r="M11">
        <f t="shared" si="8"/>
        <v>141</v>
      </c>
      <c r="N11" s="5">
        <v>59</v>
      </c>
      <c r="O11" s="5">
        <f t="shared" si="16"/>
        <v>14.863606546831344</v>
      </c>
      <c r="P11" s="5">
        <f t="shared" si="9"/>
        <v>192</v>
      </c>
      <c r="Q11" s="5">
        <f t="shared" si="10"/>
        <v>141</v>
      </c>
      <c r="R11" s="5">
        <f t="shared" si="11"/>
        <v>59</v>
      </c>
      <c r="S11" s="5">
        <f t="shared" si="12"/>
        <v>59</v>
      </c>
      <c r="T11" s="5">
        <f t="shared" si="13"/>
        <v>14.863606546831344</v>
      </c>
      <c r="U11" s="5">
        <f t="shared" si="14"/>
        <v>14.863606546831344</v>
      </c>
      <c r="AE11" s="22">
        <f t="shared" si="17"/>
        <v>27.907764452383581</v>
      </c>
    </row>
    <row r="12" spans="1:31">
      <c r="A12">
        <v>2028</v>
      </c>
      <c r="B12" s="5">
        <f t="shared" si="0"/>
        <v>192</v>
      </c>
      <c r="C12" s="5">
        <v>146</v>
      </c>
      <c r="D12" s="5">
        <f t="shared" si="15"/>
        <v>127.65957446808511</v>
      </c>
      <c r="E12" s="23">
        <f t="shared" si="1"/>
        <v>59.178082191780824</v>
      </c>
      <c r="F12" s="23">
        <f t="shared" si="2"/>
        <v>59.178082191780824</v>
      </c>
      <c r="G12" s="23">
        <f>[1]ch_efficiency!$G$2*10*12/730</f>
        <v>59.178082191780824</v>
      </c>
      <c r="H12" s="23">
        <f t="shared" si="3"/>
        <v>48</v>
      </c>
      <c r="I12" s="23">
        <f t="shared" si="4"/>
        <v>59.178082191780824</v>
      </c>
      <c r="J12" s="23">
        <f t="shared" si="5"/>
        <v>59.178082191780824</v>
      </c>
      <c r="K12" s="5">
        <f t="shared" si="6"/>
        <v>166.26382978723404</v>
      </c>
      <c r="L12">
        <f t="shared" si="7"/>
        <v>192</v>
      </c>
      <c r="M12">
        <f t="shared" si="8"/>
        <v>146</v>
      </c>
      <c r="N12" s="5">
        <v>64</v>
      </c>
      <c r="O12" s="5">
        <f t="shared" si="16"/>
        <v>15.606786874172911</v>
      </c>
      <c r="P12" s="5">
        <f t="shared" si="9"/>
        <v>192</v>
      </c>
      <c r="Q12" s="5">
        <f t="shared" si="10"/>
        <v>146</v>
      </c>
      <c r="R12" s="5">
        <f t="shared" si="11"/>
        <v>64</v>
      </c>
      <c r="S12" s="5">
        <f t="shared" si="12"/>
        <v>64</v>
      </c>
      <c r="T12" s="5">
        <f t="shared" si="13"/>
        <v>15.606786874172911</v>
      </c>
      <c r="U12" s="5">
        <f t="shared" si="14"/>
        <v>15.606786874172911</v>
      </c>
      <c r="AE12" s="22">
        <f t="shared" si="17"/>
        <v>30.698540897621942</v>
      </c>
    </row>
    <row r="13" spans="1:31">
      <c r="A13">
        <v>2029</v>
      </c>
      <c r="B13" s="5">
        <f t="shared" si="0"/>
        <v>192</v>
      </c>
      <c r="C13" s="5">
        <v>151</v>
      </c>
      <c r="D13" s="5">
        <f t="shared" si="15"/>
        <v>127.65957446808511</v>
      </c>
      <c r="E13" s="23">
        <f t="shared" si="1"/>
        <v>59.178082191780824</v>
      </c>
      <c r="F13" s="23">
        <f t="shared" si="2"/>
        <v>59.178082191780824</v>
      </c>
      <c r="G13" s="23">
        <f>[1]ch_efficiency!$G$2*10*12/730</f>
        <v>59.178082191780824</v>
      </c>
      <c r="H13" s="23">
        <f t="shared" si="3"/>
        <v>48</v>
      </c>
      <c r="I13" s="23">
        <f t="shared" si="4"/>
        <v>59.178082191780824</v>
      </c>
      <c r="J13" s="23">
        <f t="shared" si="5"/>
        <v>59.178082191780824</v>
      </c>
      <c r="K13" s="5">
        <f t="shared" si="6"/>
        <v>166.26382978723404</v>
      </c>
      <c r="L13">
        <f t="shared" si="7"/>
        <v>192</v>
      </c>
      <c r="M13">
        <f t="shared" si="8"/>
        <v>151</v>
      </c>
      <c r="N13" s="5">
        <v>69</v>
      </c>
      <c r="O13" s="5">
        <f t="shared" si="16"/>
        <v>16.387126217881558</v>
      </c>
      <c r="P13" s="5">
        <f t="shared" si="9"/>
        <v>192</v>
      </c>
      <c r="Q13" s="5">
        <f t="shared" si="10"/>
        <v>151</v>
      </c>
      <c r="R13" s="5">
        <f t="shared" si="11"/>
        <v>69</v>
      </c>
      <c r="S13" s="5">
        <f t="shared" si="12"/>
        <v>69</v>
      </c>
      <c r="T13" s="5">
        <f t="shared" si="13"/>
        <v>16.387126217881558</v>
      </c>
      <c r="U13" s="5">
        <f t="shared" si="14"/>
        <v>16.387126217881558</v>
      </c>
      <c r="AE13" s="22">
        <f t="shared" si="17"/>
        <v>33.768394987384141</v>
      </c>
    </row>
    <row r="14" spans="1:31" s="18" customFormat="1">
      <c r="A14" s="18">
        <v>2030</v>
      </c>
      <c r="B14" s="34">
        <f t="shared" si="0"/>
        <v>192</v>
      </c>
      <c r="C14" s="34">
        <v>156</v>
      </c>
      <c r="D14" s="34">
        <f t="shared" si="15"/>
        <v>127.65957446808511</v>
      </c>
      <c r="E14" s="35">
        <f t="shared" si="1"/>
        <v>59.178082191780824</v>
      </c>
      <c r="F14" s="35">
        <f t="shared" si="2"/>
        <v>59.178082191780824</v>
      </c>
      <c r="G14" s="35">
        <f>[1]ch_efficiency!$G$2*10*12/730</f>
        <v>59.178082191780824</v>
      </c>
      <c r="H14" s="35">
        <f t="shared" si="3"/>
        <v>48</v>
      </c>
      <c r="I14" s="35">
        <f t="shared" si="4"/>
        <v>59.178082191780824</v>
      </c>
      <c r="J14" s="35">
        <f t="shared" si="5"/>
        <v>59.178082191780824</v>
      </c>
      <c r="K14" s="34">
        <f t="shared" si="6"/>
        <v>166.26382978723404</v>
      </c>
      <c r="L14" s="18">
        <f t="shared" si="7"/>
        <v>192</v>
      </c>
      <c r="M14" s="18">
        <f t="shared" si="8"/>
        <v>156</v>
      </c>
      <c r="N14" s="34">
        <v>74</v>
      </c>
      <c r="O14" s="34">
        <f t="shared" si="16"/>
        <v>17.206482528775638</v>
      </c>
      <c r="P14" s="34">
        <f t="shared" si="9"/>
        <v>192</v>
      </c>
      <c r="Q14" s="34">
        <f t="shared" si="10"/>
        <v>156</v>
      </c>
      <c r="R14" s="34">
        <f t="shared" si="11"/>
        <v>74</v>
      </c>
      <c r="S14" s="34">
        <f t="shared" si="12"/>
        <v>74</v>
      </c>
      <c r="T14" s="34">
        <f t="shared" si="13"/>
        <v>17.206482528775638</v>
      </c>
      <c r="U14" s="34">
        <f t="shared" si="14"/>
        <v>17.206482528775638</v>
      </c>
      <c r="Y14" s="18">
        <f>G14*Y2/G2</f>
        <v>0.5</v>
      </c>
      <c r="AE14" s="36">
        <f t="shared" si="17"/>
        <v>37.145234486122561</v>
      </c>
    </row>
    <row r="15" spans="1:31">
      <c r="A15">
        <v>2031</v>
      </c>
      <c r="B15" s="5">
        <f t="shared" si="0"/>
        <v>192</v>
      </c>
      <c r="C15" s="5">
        <v>166</v>
      </c>
      <c r="D15" s="5">
        <f t="shared" si="15"/>
        <v>127.65957446808511</v>
      </c>
      <c r="E15" s="23">
        <f t="shared" si="1"/>
        <v>59.178082191780824</v>
      </c>
      <c r="F15" s="23">
        <f t="shared" si="2"/>
        <v>59.178082191780824</v>
      </c>
      <c r="G15" s="23">
        <f>[1]ch_efficiency!$G$2*10*12/730</f>
        <v>59.178082191780824</v>
      </c>
      <c r="H15" s="23">
        <f t="shared" si="3"/>
        <v>48</v>
      </c>
      <c r="I15" s="23">
        <f t="shared" si="4"/>
        <v>59.178082191780824</v>
      </c>
      <c r="J15" s="23">
        <f t="shared" si="5"/>
        <v>59.178082191780824</v>
      </c>
      <c r="K15" s="5">
        <f t="shared" si="6"/>
        <v>166.26382978723404</v>
      </c>
      <c r="L15">
        <f t="shared" si="7"/>
        <v>192</v>
      </c>
      <c r="M15">
        <f t="shared" si="8"/>
        <v>166</v>
      </c>
      <c r="N15" s="5">
        <v>79</v>
      </c>
      <c r="O15" s="5">
        <f t="shared" si="16"/>
        <v>18.066806655214421</v>
      </c>
      <c r="P15" s="5">
        <f t="shared" si="9"/>
        <v>192</v>
      </c>
      <c r="Q15" s="5">
        <f t="shared" si="10"/>
        <v>166</v>
      </c>
      <c r="R15" s="5">
        <f t="shared" si="11"/>
        <v>79</v>
      </c>
      <c r="S15" s="5">
        <f t="shared" si="12"/>
        <v>79</v>
      </c>
      <c r="T15" s="5">
        <f t="shared" si="13"/>
        <v>18.066806655214421</v>
      </c>
      <c r="U15" s="5">
        <f t="shared" si="14"/>
        <v>18.066806655214421</v>
      </c>
      <c r="AE15" s="22">
        <f t="shared" si="17"/>
        <v>40.859757934734823</v>
      </c>
    </row>
    <row r="16" spans="1:31">
      <c r="A16">
        <v>2032</v>
      </c>
      <c r="B16" s="5">
        <f t="shared" si="0"/>
        <v>192</v>
      </c>
      <c r="C16" s="5">
        <v>176</v>
      </c>
      <c r="D16" s="5">
        <f t="shared" si="15"/>
        <v>127.65957446808511</v>
      </c>
      <c r="E16" s="23">
        <f t="shared" si="1"/>
        <v>59.178082191780824</v>
      </c>
      <c r="F16" s="23">
        <f t="shared" si="2"/>
        <v>59.178082191780824</v>
      </c>
      <c r="G16" s="23">
        <f>[1]ch_efficiency!$G$2*10*12/730</f>
        <v>59.178082191780824</v>
      </c>
      <c r="H16" s="23">
        <f t="shared" si="3"/>
        <v>48</v>
      </c>
      <c r="I16" s="23">
        <f t="shared" si="4"/>
        <v>59.178082191780824</v>
      </c>
      <c r="J16" s="23">
        <f t="shared" si="5"/>
        <v>59.178082191780824</v>
      </c>
      <c r="K16" s="5">
        <f t="shared" si="6"/>
        <v>166.26382978723404</v>
      </c>
      <c r="L16">
        <f t="shared" si="7"/>
        <v>192</v>
      </c>
      <c r="M16">
        <f t="shared" si="8"/>
        <v>176</v>
      </c>
      <c r="N16" s="5">
        <v>84</v>
      </c>
      <c r="O16" s="5">
        <f t="shared" si="16"/>
        <v>18.970146987975141</v>
      </c>
      <c r="P16" s="5">
        <f t="shared" si="9"/>
        <v>192</v>
      </c>
      <c r="Q16" s="5">
        <f t="shared" si="10"/>
        <v>176</v>
      </c>
      <c r="R16" s="5">
        <f t="shared" si="11"/>
        <v>84</v>
      </c>
      <c r="S16" s="5">
        <f t="shared" si="12"/>
        <v>84</v>
      </c>
      <c r="T16" s="5">
        <f t="shared" si="13"/>
        <v>18.970146987975141</v>
      </c>
      <c r="U16" s="5">
        <f t="shared" si="14"/>
        <v>18.970146987975141</v>
      </c>
      <c r="AE16" s="22">
        <f t="shared" si="17"/>
        <v>44.94573372820831</v>
      </c>
    </row>
    <row r="17" spans="1:31">
      <c r="A17">
        <v>2033</v>
      </c>
      <c r="B17" s="5">
        <f t="shared" si="0"/>
        <v>192</v>
      </c>
      <c r="C17" s="5">
        <v>186</v>
      </c>
      <c r="D17" s="5">
        <f t="shared" si="15"/>
        <v>127.65957446808511</v>
      </c>
      <c r="E17" s="23">
        <f t="shared" si="1"/>
        <v>59.178082191780824</v>
      </c>
      <c r="F17" s="23">
        <f t="shared" si="2"/>
        <v>59.178082191780824</v>
      </c>
      <c r="G17" s="23">
        <f>[1]ch_efficiency!$G$2*10*12/730</f>
        <v>59.178082191780824</v>
      </c>
      <c r="H17" s="23">
        <f t="shared" si="3"/>
        <v>48</v>
      </c>
      <c r="I17" s="23">
        <f t="shared" si="4"/>
        <v>59.178082191780824</v>
      </c>
      <c r="J17" s="23">
        <f t="shared" si="5"/>
        <v>59.178082191780824</v>
      </c>
      <c r="K17" s="5">
        <f t="shared" si="6"/>
        <v>166.26382978723404</v>
      </c>
      <c r="L17">
        <f t="shared" si="7"/>
        <v>192</v>
      </c>
      <c r="M17">
        <f t="shared" si="8"/>
        <v>186</v>
      </c>
      <c r="N17" s="5">
        <v>89</v>
      </c>
      <c r="O17" s="5">
        <f t="shared" si="16"/>
        <v>19.918654337373898</v>
      </c>
      <c r="P17" s="5">
        <f t="shared" si="9"/>
        <v>192</v>
      </c>
      <c r="Q17" s="5">
        <f t="shared" si="10"/>
        <v>186</v>
      </c>
      <c r="R17" s="5">
        <f t="shared" si="11"/>
        <v>89</v>
      </c>
      <c r="S17" s="5">
        <f t="shared" si="12"/>
        <v>89</v>
      </c>
      <c r="T17" s="5">
        <f t="shared" si="13"/>
        <v>19.918654337373898</v>
      </c>
      <c r="U17" s="5">
        <f t="shared" si="14"/>
        <v>19.918654337373898</v>
      </c>
      <c r="AE17" s="22">
        <f t="shared" si="17"/>
        <v>49.440307101029148</v>
      </c>
    </row>
    <row r="18" spans="1:31">
      <c r="A18">
        <v>2034</v>
      </c>
      <c r="B18" s="5">
        <f t="shared" si="0"/>
        <v>192</v>
      </c>
      <c r="C18" s="5">
        <v>196</v>
      </c>
      <c r="D18" s="5">
        <f t="shared" si="15"/>
        <v>127.65957446808511</v>
      </c>
      <c r="E18" s="23">
        <f t="shared" si="1"/>
        <v>59.178082191780824</v>
      </c>
      <c r="F18" s="23">
        <f t="shared" si="2"/>
        <v>59.178082191780824</v>
      </c>
      <c r="G18" s="23">
        <f>[1]ch_efficiency!$G$2*10*12/730</f>
        <v>59.178082191780824</v>
      </c>
      <c r="H18" s="23">
        <f t="shared" si="3"/>
        <v>48</v>
      </c>
      <c r="I18" s="23">
        <f t="shared" si="4"/>
        <v>59.178082191780824</v>
      </c>
      <c r="J18" s="23">
        <f t="shared" si="5"/>
        <v>59.178082191780824</v>
      </c>
      <c r="K18" s="5">
        <f t="shared" si="6"/>
        <v>166.26382978723404</v>
      </c>
      <c r="L18">
        <f t="shared" si="7"/>
        <v>192</v>
      </c>
      <c r="M18">
        <f t="shared" si="8"/>
        <v>196</v>
      </c>
      <c r="N18" s="5">
        <v>94</v>
      </c>
      <c r="O18" s="5">
        <f t="shared" si="16"/>
        <v>20.914587054242592</v>
      </c>
      <c r="P18" s="5">
        <f t="shared" si="9"/>
        <v>192</v>
      </c>
      <c r="Q18" s="5">
        <f t="shared" si="10"/>
        <v>196</v>
      </c>
      <c r="R18" s="5">
        <f t="shared" si="11"/>
        <v>94</v>
      </c>
      <c r="S18" s="5">
        <f t="shared" si="12"/>
        <v>94</v>
      </c>
      <c r="T18" s="5">
        <f t="shared" si="13"/>
        <v>20.914587054242592</v>
      </c>
      <c r="U18" s="5">
        <f t="shared" si="14"/>
        <v>20.914587054242592</v>
      </c>
      <c r="AE18" s="22">
        <f t="shared" si="17"/>
        <v>54.38433781113207</v>
      </c>
    </row>
    <row r="19" spans="1:31">
      <c r="A19" s="14">
        <v>2035</v>
      </c>
      <c r="B19" s="5">
        <f t="shared" si="0"/>
        <v>192</v>
      </c>
      <c r="C19" s="5">
        <v>206</v>
      </c>
      <c r="D19" s="5">
        <f t="shared" si="15"/>
        <v>127.65957446808511</v>
      </c>
      <c r="E19" s="23">
        <f t="shared" si="1"/>
        <v>59.178082191780824</v>
      </c>
      <c r="F19" s="23">
        <f t="shared" si="2"/>
        <v>59.178082191780824</v>
      </c>
      <c r="G19" s="23">
        <f>[1]ch_efficiency!$G$2*10*12/730</f>
        <v>59.178082191780824</v>
      </c>
      <c r="H19" s="23">
        <f t="shared" si="3"/>
        <v>48</v>
      </c>
      <c r="I19" s="23">
        <f t="shared" si="4"/>
        <v>59.178082191780824</v>
      </c>
      <c r="J19" s="23">
        <f t="shared" si="5"/>
        <v>59.178082191780824</v>
      </c>
      <c r="K19" s="5">
        <f t="shared" si="6"/>
        <v>166.26382978723404</v>
      </c>
      <c r="L19">
        <f t="shared" si="7"/>
        <v>192</v>
      </c>
      <c r="M19">
        <f t="shared" si="8"/>
        <v>206</v>
      </c>
      <c r="N19" s="5">
        <v>99</v>
      </c>
      <c r="O19" s="5">
        <f t="shared" si="16"/>
        <v>21.960316406954721</v>
      </c>
      <c r="P19" s="5">
        <f t="shared" si="9"/>
        <v>192</v>
      </c>
      <c r="Q19" s="5">
        <f t="shared" si="10"/>
        <v>206</v>
      </c>
      <c r="R19" s="5">
        <f t="shared" si="11"/>
        <v>99</v>
      </c>
      <c r="S19" s="5">
        <f t="shared" si="12"/>
        <v>99</v>
      </c>
      <c r="T19" s="5">
        <f t="shared" si="13"/>
        <v>21.960316406954721</v>
      </c>
      <c r="U19" s="5">
        <f t="shared" si="14"/>
        <v>21.960316406954721</v>
      </c>
      <c r="Y19">
        <f>G19*Y2/G2</f>
        <v>0.5</v>
      </c>
      <c r="AE19" s="22">
        <f t="shared" si="17"/>
        <v>59.822771592245282</v>
      </c>
    </row>
    <row r="20" spans="1:31">
      <c r="A20">
        <v>2036</v>
      </c>
      <c r="B20" s="5">
        <f t="shared" si="0"/>
        <v>192</v>
      </c>
      <c r="C20" s="5">
        <v>216</v>
      </c>
      <c r="D20" s="5">
        <f t="shared" si="15"/>
        <v>127.65957446808511</v>
      </c>
      <c r="E20" s="23">
        <f t="shared" si="1"/>
        <v>59.178082191780824</v>
      </c>
      <c r="F20" s="23">
        <f t="shared" si="2"/>
        <v>59.178082191780824</v>
      </c>
      <c r="G20" s="23">
        <f>[1]ch_efficiency!$G$2*10*12/730</f>
        <v>59.178082191780824</v>
      </c>
      <c r="H20" s="23">
        <f t="shared" si="3"/>
        <v>48</v>
      </c>
      <c r="I20" s="23">
        <f t="shared" si="4"/>
        <v>59.178082191780824</v>
      </c>
      <c r="J20" s="23">
        <f t="shared" si="5"/>
        <v>59.178082191780824</v>
      </c>
      <c r="K20" s="5">
        <f t="shared" si="6"/>
        <v>166.26382978723404</v>
      </c>
      <c r="L20">
        <f t="shared" si="7"/>
        <v>192</v>
      </c>
      <c r="M20">
        <f t="shared" si="8"/>
        <v>216</v>
      </c>
      <c r="N20" s="5">
        <v>104</v>
      </c>
      <c r="O20" s="5">
        <f t="shared" si="16"/>
        <v>23.058332227302458</v>
      </c>
      <c r="P20" s="5">
        <f t="shared" si="9"/>
        <v>192</v>
      </c>
      <c r="Q20" s="5">
        <f t="shared" si="10"/>
        <v>216</v>
      </c>
      <c r="R20" s="5">
        <f t="shared" si="11"/>
        <v>104</v>
      </c>
      <c r="S20" s="5">
        <f t="shared" si="12"/>
        <v>104</v>
      </c>
      <c r="T20" s="5">
        <f t="shared" si="13"/>
        <v>23.058332227302458</v>
      </c>
      <c r="U20" s="5">
        <f t="shared" si="14"/>
        <v>23.058332227302458</v>
      </c>
      <c r="AE20" s="22">
        <f t="shared" si="17"/>
        <v>65.805048751469812</v>
      </c>
    </row>
    <row r="21" spans="1:31">
      <c r="A21">
        <v>2037</v>
      </c>
      <c r="B21" s="5">
        <f t="shared" si="0"/>
        <v>192</v>
      </c>
      <c r="C21" s="5">
        <v>226</v>
      </c>
      <c r="D21" s="5">
        <f t="shared" si="15"/>
        <v>127.65957446808511</v>
      </c>
      <c r="E21" s="23">
        <f t="shared" si="1"/>
        <v>59.178082191780824</v>
      </c>
      <c r="F21" s="23">
        <f t="shared" si="2"/>
        <v>59.178082191780824</v>
      </c>
      <c r="G21" s="23">
        <f>[1]ch_efficiency!$G$2*10*12/730</f>
        <v>59.178082191780824</v>
      </c>
      <c r="H21" s="23">
        <f t="shared" si="3"/>
        <v>48</v>
      </c>
      <c r="I21" s="23">
        <f t="shared" si="4"/>
        <v>59.178082191780824</v>
      </c>
      <c r="J21" s="23">
        <f t="shared" si="5"/>
        <v>59.178082191780824</v>
      </c>
      <c r="K21" s="5">
        <f t="shared" si="6"/>
        <v>166.26382978723404</v>
      </c>
      <c r="L21">
        <f t="shared" si="7"/>
        <v>192</v>
      </c>
      <c r="M21">
        <f t="shared" si="8"/>
        <v>226</v>
      </c>
      <c r="N21" s="5">
        <v>109</v>
      </c>
      <c r="O21" s="5">
        <f t="shared" si="16"/>
        <v>24.211248838667583</v>
      </c>
      <c r="P21" s="5">
        <f t="shared" si="9"/>
        <v>192</v>
      </c>
      <c r="Q21" s="5">
        <f t="shared" si="10"/>
        <v>226</v>
      </c>
      <c r="R21" s="5">
        <f t="shared" si="11"/>
        <v>109</v>
      </c>
      <c r="S21" s="5">
        <f t="shared" si="12"/>
        <v>109</v>
      </c>
      <c r="T21" s="5">
        <f t="shared" si="13"/>
        <v>24.211248838667583</v>
      </c>
      <c r="U21" s="5">
        <f t="shared" si="14"/>
        <v>24.211248838667583</v>
      </c>
      <c r="AE21" s="22">
        <f t="shared" si="17"/>
        <v>72.385553626616797</v>
      </c>
    </row>
    <row r="22" spans="1:31">
      <c r="A22">
        <v>2038</v>
      </c>
      <c r="B22" s="5">
        <f t="shared" si="0"/>
        <v>192</v>
      </c>
      <c r="C22" s="5">
        <v>236</v>
      </c>
      <c r="D22" s="5">
        <f t="shared" si="15"/>
        <v>127.65957446808511</v>
      </c>
      <c r="E22" s="23">
        <f t="shared" si="1"/>
        <v>59.178082191780824</v>
      </c>
      <c r="F22" s="23">
        <f t="shared" si="2"/>
        <v>59.178082191780824</v>
      </c>
      <c r="G22" s="23">
        <f>[1]ch_efficiency!$G$2*10*12/730</f>
        <v>59.178082191780824</v>
      </c>
      <c r="H22" s="23">
        <f t="shared" si="3"/>
        <v>48</v>
      </c>
      <c r="I22" s="23">
        <f t="shared" si="4"/>
        <v>59.178082191780824</v>
      </c>
      <c r="J22" s="23">
        <f t="shared" si="5"/>
        <v>59.178082191780824</v>
      </c>
      <c r="K22" s="5">
        <f t="shared" si="6"/>
        <v>166.26382978723404</v>
      </c>
      <c r="L22">
        <f t="shared" si="7"/>
        <v>192</v>
      </c>
      <c r="M22">
        <f t="shared" si="8"/>
        <v>236</v>
      </c>
      <c r="N22" s="5">
        <v>114</v>
      </c>
      <c r="O22" s="5">
        <f t="shared" si="16"/>
        <v>25.421811280600963</v>
      </c>
      <c r="P22" s="5">
        <f t="shared" si="9"/>
        <v>192</v>
      </c>
      <c r="Q22" s="5">
        <f t="shared" si="10"/>
        <v>236</v>
      </c>
      <c r="R22" s="5">
        <f t="shared" si="11"/>
        <v>114</v>
      </c>
      <c r="S22" s="5">
        <f t="shared" si="12"/>
        <v>114</v>
      </c>
      <c r="T22" s="5">
        <f t="shared" si="13"/>
        <v>25.421811280600963</v>
      </c>
      <c r="U22" s="5">
        <f t="shared" si="14"/>
        <v>25.421811280600963</v>
      </c>
      <c r="AE22" s="22">
        <f t="shared" si="17"/>
        <v>79.624108989278483</v>
      </c>
    </row>
    <row r="23" spans="1:31">
      <c r="A23">
        <v>2039</v>
      </c>
      <c r="B23" s="5">
        <f t="shared" si="0"/>
        <v>192</v>
      </c>
      <c r="C23" s="5">
        <v>246</v>
      </c>
      <c r="D23" s="5">
        <f t="shared" si="15"/>
        <v>127.65957446808511</v>
      </c>
      <c r="E23" s="23">
        <f t="shared" si="1"/>
        <v>59.178082191780824</v>
      </c>
      <c r="F23" s="23">
        <f t="shared" si="2"/>
        <v>59.178082191780824</v>
      </c>
      <c r="G23" s="23">
        <f>[1]ch_efficiency!$G$2*10*12/730</f>
        <v>59.178082191780824</v>
      </c>
      <c r="H23" s="23">
        <f t="shared" si="3"/>
        <v>48</v>
      </c>
      <c r="I23" s="23">
        <f t="shared" si="4"/>
        <v>59.178082191780824</v>
      </c>
      <c r="J23" s="23">
        <f t="shared" si="5"/>
        <v>59.178082191780824</v>
      </c>
      <c r="K23" s="5">
        <f t="shared" si="6"/>
        <v>166.26382978723404</v>
      </c>
      <c r="L23">
        <f t="shared" si="7"/>
        <v>192</v>
      </c>
      <c r="M23">
        <f t="shared" si="8"/>
        <v>246</v>
      </c>
      <c r="N23" s="5">
        <v>119</v>
      </c>
      <c r="O23" s="5">
        <f t="shared" si="16"/>
        <v>26.692901844631013</v>
      </c>
      <c r="P23" s="5">
        <f t="shared" si="9"/>
        <v>192</v>
      </c>
      <c r="Q23" s="5">
        <f t="shared" si="10"/>
        <v>246</v>
      </c>
      <c r="R23" s="5">
        <f t="shared" si="11"/>
        <v>119</v>
      </c>
      <c r="S23" s="5">
        <f t="shared" si="12"/>
        <v>119</v>
      </c>
      <c r="T23" s="5">
        <f t="shared" si="13"/>
        <v>26.692901844631013</v>
      </c>
      <c r="U23" s="5">
        <f t="shared" si="14"/>
        <v>26.692901844631013</v>
      </c>
      <c r="AE23" s="22">
        <f t="shared" si="17"/>
        <v>87.58651988820634</v>
      </c>
    </row>
    <row r="24" spans="1:31">
      <c r="A24" s="14">
        <v>2040</v>
      </c>
      <c r="B24" s="5">
        <f t="shared" si="0"/>
        <v>192</v>
      </c>
      <c r="C24" s="5">
        <v>256</v>
      </c>
      <c r="D24" s="5">
        <f t="shared" si="15"/>
        <v>127.65957446808511</v>
      </c>
      <c r="E24" s="23">
        <f t="shared" si="1"/>
        <v>59.178082191780824</v>
      </c>
      <c r="F24" s="23">
        <f t="shared" si="2"/>
        <v>59.178082191780824</v>
      </c>
      <c r="G24" s="23">
        <f>[1]ch_efficiency!$G$2*10*12/730</f>
        <v>59.178082191780824</v>
      </c>
      <c r="H24" s="23">
        <f t="shared" si="3"/>
        <v>48</v>
      </c>
      <c r="I24" s="23">
        <f t="shared" si="4"/>
        <v>59.178082191780824</v>
      </c>
      <c r="J24" s="23">
        <f t="shared" si="5"/>
        <v>59.178082191780824</v>
      </c>
      <c r="K24" s="5">
        <f t="shared" si="6"/>
        <v>166.26382978723404</v>
      </c>
      <c r="L24">
        <f t="shared" si="7"/>
        <v>192</v>
      </c>
      <c r="M24">
        <f t="shared" si="8"/>
        <v>256</v>
      </c>
      <c r="N24" s="5">
        <v>124</v>
      </c>
      <c r="O24" s="5">
        <f t="shared" si="16"/>
        <v>28.027546936862564</v>
      </c>
      <c r="P24" s="5">
        <f t="shared" si="9"/>
        <v>192</v>
      </c>
      <c r="Q24" s="5">
        <f t="shared" si="10"/>
        <v>256</v>
      </c>
      <c r="R24" s="5">
        <f t="shared" si="11"/>
        <v>124</v>
      </c>
      <c r="S24" s="5">
        <f t="shared" si="12"/>
        <v>124</v>
      </c>
      <c r="T24" s="5">
        <f t="shared" si="13"/>
        <v>28.027546936862564</v>
      </c>
      <c r="U24" s="5">
        <f t="shared" si="14"/>
        <v>28.027546936862564</v>
      </c>
      <c r="Y24">
        <f>G24*Y2/G2</f>
        <v>0.5</v>
      </c>
      <c r="AE24" s="22">
        <f t="shared" si="17"/>
        <v>96.345171877026985</v>
      </c>
    </row>
    <row r="25" spans="1:31">
      <c r="A25">
        <v>2041</v>
      </c>
      <c r="B25" s="5">
        <f t="shared" si="0"/>
        <v>192</v>
      </c>
      <c r="C25" s="5">
        <v>266</v>
      </c>
      <c r="D25" s="5">
        <f t="shared" si="15"/>
        <v>127.65957446808511</v>
      </c>
      <c r="E25" s="23">
        <f t="shared" si="1"/>
        <v>59.178082191780824</v>
      </c>
      <c r="F25" s="23">
        <f t="shared" si="2"/>
        <v>59.178082191780824</v>
      </c>
      <c r="G25" s="23">
        <f>[1]ch_efficiency!$G$2*10*12/730</f>
        <v>59.178082191780824</v>
      </c>
      <c r="H25" s="23">
        <f t="shared" si="3"/>
        <v>48</v>
      </c>
      <c r="I25" s="23">
        <f t="shared" si="4"/>
        <v>59.178082191780824</v>
      </c>
      <c r="J25" s="23">
        <f t="shared" si="5"/>
        <v>59.178082191780824</v>
      </c>
      <c r="K25" s="5">
        <f t="shared" si="6"/>
        <v>166.26382978723404</v>
      </c>
      <c r="L25">
        <f t="shared" si="7"/>
        <v>192</v>
      </c>
      <c r="M25">
        <f t="shared" si="8"/>
        <v>266</v>
      </c>
      <c r="N25" s="5">
        <v>129</v>
      </c>
      <c r="O25" s="5">
        <f t="shared" si="16"/>
        <v>29.428924283705694</v>
      </c>
      <c r="P25" s="5">
        <f t="shared" si="9"/>
        <v>192</v>
      </c>
      <c r="Q25" s="5">
        <f t="shared" si="10"/>
        <v>266</v>
      </c>
      <c r="R25" s="5">
        <f t="shared" si="11"/>
        <v>129</v>
      </c>
      <c r="S25" s="5">
        <f t="shared" si="12"/>
        <v>129</v>
      </c>
      <c r="T25" s="5">
        <f t="shared" si="13"/>
        <v>29.428924283705694</v>
      </c>
      <c r="U25" s="5">
        <f t="shared" si="14"/>
        <v>29.428924283705694</v>
      </c>
      <c r="AE25" s="22">
        <f t="shared" si="17"/>
        <v>105.9796890647297</v>
      </c>
    </row>
    <row r="26" spans="1:31">
      <c r="A26">
        <v>2042</v>
      </c>
      <c r="B26" s="5">
        <f t="shared" si="0"/>
        <v>192</v>
      </c>
      <c r="C26" s="5">
        <v>276</v>
      </c>
      <c r="D26" s="5">
        <f t="shared" si="15"/>
        <v>127.65957446808511</v>
      </c>
      <c r="E26" s="23">
        <f t="shared" si="1"/>
        <v>59.178082191780824</v>
      </c>
      <c r="F26" s="23">
        <f t="shared" si="2"/>
        <v>59.178082191780824</v>
      </c>
      <c r="G26" s="23">
        <f>[1]ch_efficiency!$G$2*10*12/730</f>
        <v>59.178082191780824</v>
      </c>
      <c r="H26" s="23">
        <f t="shared" si="3"/>
        <v>48</v>
      </c>
      <c r="I26" s="23">
        <f t="shared" si="4"/>
        <v>59.178082191780824</v>
      </c>
      <c r="J26" s="23">
        <f t="shared" si="5"/>
        <v>59.178082191780824</v>
      </c>
      <c r="K26" s="5">
        <f t="shared" si="6"/>
        <v>166.26382978723404</v>
      </c>
      <c r="L26">
        <f t="shared" si="7"/>
        <v>192</v>
      </c>
      <c r="M26">
        <f t="shared" si="8"/>
        <v>276</v>
      </c>
      <c r="N26" s="5">
        <v>134</v>
      </c>
      <c r="O26" s="5">
        <f t="shared" si="16"/>
        <v>30.900370497890979</v>
      </c>
      <c r="P26" s="5">
        <f t="shared" si="9"/>
        <v>192</v>
      </c>
      <c r="Q26" s="5">
        <f t="shared" si="10"/>
        <v>276</v>
      </c>
      <c r="R26" s="5">
        <f t="shared" si="11"/>
        <v>134</v>
      </c>
      <c r="S26" s="5">
        <f t="shared" si="12"/>
        <v>134</v>
      </c>
      <c r="T26" s="5">
        <f t="shared" si="13"/>
        <v>30.900370497890979</v>
      </c>
      <c r="U26" s="5">
        <f t="shared" si="14"/>
        <v>30.900370497890979</v>
      </c>
      <c r="AE26" s="22">
        <f t="shared" si="17"/>
        <v>116.57765797120268</v>
      </c>
    </row>
    <row r="27" spans="1:31">
      <c r="A27">
        <v>2043</v>
      </c>
      <c r="B27" s="5">
        <f t="shared" si="0"/>
        <v>192</v>
      </c>
      <c r="C27" s="5">
        <v>286</v>
      </c>
      <c r="D27" s="5">
        <f t="shared" si="15"/>
        <v>127.65957446808511</v>
      </c>
      <c r="E27" s="23">
        <f t="shared" si="1"/>
        <v>59.178082191780824</v>
      </c>
      <c r="F27" s="23">
        <f t="shared" si="2"/>
        <v>59.178082191780824</v>
      </c>
      <c r="G27" s="23">
        <f>[1]ch_efficiency!$G$2*10*12/730</f>
        <v>59.178082191780824</v>
      </c>
      <c r="H27" s="23">
        <f t="shared" si="3"/>
        <v>48</v>
      </c>
      <c r="I27" s="23">
        <f t="shared" si="4"/>
        <v>59.178082191780824</v>
      </c>
      <c r="J27" s="23">
        <f t="shared" si="5"/>
        <v>59.178082191780824</v>
      </c>
      <c r="K27" s="5">
        <f t="shared" si="6"/>
        <v>166.26382978723404</v>
      </c>
      <c r="L27">
        <f t="shared" si="7"/>
        <v>192</v>
      </c>
      <c r="M27">
        <f t="shared" si="8"/>
        <v>286</v>
      </c>
      <c r="N27" s="5">
        <v>139</v>
      </c>
      <c r="O27" s="5">
        <f t="shared" si="16"/>
        <v>32.445389022785527</v>
      </c>
      <c r="P27" s="5">
        <f t="shared" si="9"/>
        <v>192</v>
      </c>
      <c r="Q27" s="5">
        <f t="shared" si="10"/>
        <v>286</v>
      </c>
      <c r="R27" s="5">
        <f t="shared" si="11"/>
        <v>139</v>
      </c>
      <c r="S27" s="5">
        <f t="shared" si="12"/>
        <v>139</v>
      </c>
      <c r="T27" s="5">
        <f t="shared" si="13"/>
        <v>32.445389022785527</v>
      </c>
      <c r="U27" s="5">
        <f t="shared" si="14"/>
        <v>32.445389022785527</v>
      </c>
      <c r="AE27" s="22">
        <f t="shared" si="17"/>
        <v>128.23542376832296</v>
      </c>
    </row>
    <row r="28" spans="1:31">
      <c r="A28">
        <v>2044</v>
      </c>
      <c r="B28" s="5">
        <f t="shared" si="0"/>
        <v>192</v>
      </c>
      <c r="C28" s="5">
        <v>296</v>
      </c>
      <c r="D28" s="5">
        <f t="shared" si="15"/>
        <v>127.65957446808511</v>
      </c>
      <c r="E28" s="23">
        <f t="shared" si="1"/>
        <v>59.178082191780824</v>
      </c>
      <c r="F28" s="23">
        <f t="shared" si="2"/>
        <v>59.178082191780824</v>
      </c>
      <c r="G28" s="23">
        <f>[1]ch_efficiency!$G$2*10*12/730</f>
        <v>59.178082191780824</v>
      </c>
      <c r="H28" s="23">
        <f t="shared" si="3"/>
        <v>48</v>
      </c>
      <c r="I28" s="23">
        <f t="shared" si="4"/>
        <v>59.178082191780824</v>
      </c>
      <c r="J28" s="23">
        <f t="shared" si="5"/>
        <v>59.178082191780824</v>
      </c>
      <c r="K28" s="5">
        <f t="shared" si="6"/>
        <v>166.26382978723404</v>
      </c>
      <c r="L28">
        <f t="shared" si="7"/>
        <v>192</v>
      </c>
      <c r="M28">
        <f t="shared" si="8"/>
        <v>296</v>
      </c>
      <c r="N28" s="5">
        <v>144</v>
      </c>
      <c r="O28" s="5">
        <f t="shared" si="16"/>
        <v>34.067658473924801</v>
      </c>
      <c r="P28" s="5">
        <f t="shared" si="9"/>
        <v>192</v>
      </c>
      <c r="Q28" s="5">
        <f t="shared" si="10"/>
        <v>296</v>
      </c>
      <c r="R28" s="5">
        <f t="shared" si="11"/>
        <v>144</v>
      </c>
      <c r="S28" s="5">
        <f t="shared" si="12"/>
        <v>144</v>
      </c>
      <c r="T28" s="5">
        <f t="shared" si="13"/>
        <v>34.067658473924801</v>
      </c>
      <c r="U28" s="5">
        <f t="shared" si="14"/>
        <v>34.067658473924801</v>
      </c>
    </row>
    <row r="29" spans="1:31">
      <c r="A29">
        <v>2045</v>
      </c>
      <c r="B29" s="5">
        <f t="shared" si="0"/>
        <v>192</v>
      </c>
      <c r="C29" s="5">
        <v>306</v>
      </c>
      <c r="D29" s="5">
        <f t="shared" si="15"/>
        <v>127.65957446808511</v>
      </c>
      <c r="E29" s="23">
        <f t="shared" si="1"/>
        <v>59.178082191780824</v>
      </c>
      <c r="F29" s="23">
        <f t="shared" si="2"/>
        <v>59.178082191780824</v>
      </c>
      <c r="G29" s="23">
        <f>[1]ch_efficiency!$G$2*10*12/730</f>
        <v>59.178082191780824</v>
      </c>
      <c r="H29" s="23">
        <f t="shared" si="3"/>
        <v>48</v>
      </c>
      <c r="I29" s="23">
        <f t="shared" si="4"/>
        <v>59.178082191780824</v>
      </c>
      <c r="J29" s="23">
        <f t="shared" si="5"/>
        <v>59.178082191780824</v>
      </c>
      <c r="K29" s="5">
        <f t="shared" si="6"/>
        <v>166.26382978723404</v>
      </c>
      <c r="L29">
        <f t="shared" si="7"/>
        <v>192</v>
      </c>
      <c r="M29">
        <f t="shared" si="8"/>
        <v>306</v>
      </c>
      <c r="N29" s="5">
        <v>149</v>
      </c>
      <c r="O29" s="5">
        <f t="shared" si="16"/>
        <v>35.77104139762104</v>
      </c>
      <c r="P29" s="5">
        <f t="shared" si="9"/>
        <v>192</v>
      </c>
      <c r="Q29" s="5">
        <f t="shared" si="10"/>
        <v>306</v>
      </c>
      <c r="R29" s="5">
        <f t="shared" si="11"/>
        <v>149</v>
      </c>
      <c r="S29" s="5">
        <f t="shared" si="12"/>
        <v>149</v>
      </c>
      <c r="T29" s="5">
        <f t="shared" si="13"/>
        <v>35.77104139762104</v>
      </c>
      <c r="U29" s="5">
        <f t="shared" si="14"/>
        <v>35.77104139762104</v>
      </c>
      <c r="Y29">
        <f>G29*Y2/G2</f>
        <v>0.5</v>
      </c>
    </row>
    <row r="30" spans="1:31">
      <c r="A30">
        <v>2046</v>
      </c>
      <c r="B30" s="5">
        <f t="shared" si="0"/>
        <v>192</v>
      </c>
      <c r="C30" s="5">
        <v>306</v>
      </c>
      <c r="D30" s="5">
        <f t="shared" si="15"/>
        <v>127.65957446808511</v>
      </c>
      <c r="E30" s="23">
        <f t="shared" si="1"/>
        <v>59.178082191780824</v>
      </c>
      <c r="F30" s="23">
        <f t="shared" si="2"/>
        <v>59.178082191780824</v>
      </c>
      <c r="G30" s="23">
        <f>[1]ch_efficiency!$G$2*10*12/730</f>
        <v>59.178082191780824</v>
      </c>
      <c r="H30" s="23">
        <f t="shared" si="3"/>
        <v>48</v>
      </c>
      <c r="I30" s="23">
        <f t="shared" si="4"/>
        <v>59.178082191780824</v>
      </c>
      <c r="J30" s="23">
        <f t="shared" si="5"/>
        <v>59.178082191780824</v>
      </c>
      <c r="K30" s="5">
        <f t="shared" si="6"/>
        <v>166.26382978723404</v>
      </c>
      <c r="L30">
        <f t="shared" si="7"/>
        <v>192</v>
      </c>
      <c r="M30">
        <f t="shared" si="8"/>
        <v>306</v>
      </c>
      <c r="N30" s="5">
        <v>154</v>
      </c>
      <c r="O30" s="5">
        <f t="shared" si="16"/>
        <v>37.559593467502097</v>
      </c>
      <c r="P30" s="5">
        <f t="shared" si="9"/>
        <v>192</v>
      </c>
      <c r="Q30" s="5">
        <f t="shared" si="10"/>
        <v>306</v>
      </c>
      <c r="R30" s="5">
        <f t="shared" si="11"/>
        <v>154</v>
      </c>
      <c r="S30" s="5">
        <f t="shared" si="12"/>
        <v>154</v>
      </c>
      <c r="T30" s="5">
        <f t="shared" si="13"/>
        <v>37.559593467502097</v>
      </c>
      <c r="U30" s="5">
        <f t="shared" si="14"/>
        <v>37.559593467502097</v>
      </c>
    </row>
    <row r="31" spans="1:31">
      <c r="A31">
        <v>2047</v>
      </c>
      <c r="B31" s="5">
        <f t="shared" si="0"/>
        <v>192</v>
      </c>
      <c r="C31" s="5">
        <v>306</v>
      </c>
      <c r="D31" s="5">
        <f t="shared" si="15"/>
        <v>127.65957446808511</v>
      </c>
      <c r="E31" s="23">
        <f t="shared" si="1"/>
        <v>59.178082191780824</v>
      </c>
      <c r="F31" s="23">
        <f t="shared" si="2"/>
        <v>59.178082191780824</v>
      </c>
      <c r="G31" s="23">
        <f>[1]ch_efficiency!$G$2*10*12/730</f>
        <v>59.178082191780824</v>
      </c>
      <c r="H31" s="23">
        <f t="shared" si="3"/>
        <v>48</v>
      </c>
      <c r="I31" s="23">
        <f t="shared" si="4"/>
        <v>59.178082191780824</v>
      </c>
      <c r="J31" s="23">
        <f t="shared" si="5"/>
        <v>59.178082191780824</v>
      </c>
      <c r="K31" s="5">
        <f t="shared" si="6"/>
        <v>166.26382978723404</v>
      </c>
      <c r="L31">
        <f t="shared" si="7"/>
        <v>192</v>
      </c>
      <c r="M31">
        <f t="shared" si="8"/>
        <v>306</v>
      </c>
      <c r="N31" s="5">
        <v>154</v>
      </c>
      <c r="O31" s="5">
        <f t="shared" si="16"/>
        <v>39.437573140877205</v>
      </c>
      <c r="P31" s="5">
        <f t="shared" si="9"/>
        <v>192</v>
      </c>
      <c r="Q31" s="5">
        <f t="shared" si="10"/>
        <v>306</v>
      </c>
      <c r="R31" s="5">
        <f t="shared" si="11"/>
        <v>154</v>
      </c>
      <c r="S31" s="5">
        <f t="shared" si="12"/>
        <v>154</v>
      </c>
      <c r="T31" s="5">
        <f t="shared" si="13"/>
        <v>39.437573140877205</v>
      </c>
      <c r="U31" s="5">
        <f t="shared" si="14"/>
        <v>39.437573140877205</v>
      </c>
    </row>
    <row r="32" spans="1:31">
      <c r="A32">
        <v>2048</v>
      </c>
      <c r="B32" s="5">
        <f t="shared" si="0"/>
        <v>192</v>
      </c>
      <c r="C32" s="5">
        <v>306</v>
      </c>
      <c r="D32" s="5">
        <f t="shared" si="15"/>
        <v>127.65957446808511</v>
      </c>
      <c r="E32" s="23">
        <f t="shared" si="1"/>
        <v>59.178082191780824</v>
      </c>
      <c r="F32" s="23">
        <f t="shared" si="2"/>
        <v>59.178082191780824</v>
      </c>
      <c r="G32" s="23">
        <f>[1]ch_efficiency!$G$2*10*12/730</f>
        <v>59.178082191780824</v>
      </c>
      <c r="H32" s="23">
        <f t="shared" si="3"/>
        <v>48</v>
      </c>
      <c r="I32" s="23">
        <f t="shared" si="4"/>
        <v>59.178082191780824</v>
      </c>
      <c r="J32" s="23">
        <f t="shared" si="5"/>
        <v>59.178082191780824</v>
      </c>
      <c r="K32" s="5">
        <f t="shared" si="6"/>
        <v>166.26382978723404</v>
      </c>
      <c r="L32">
        <f t="shared" si="7"/>
        <v>192</v>
      </c>
      <c r="M32">
        <f t="shared" si="8"/>
        <v>306</v>
      </c>
      <c r="N32" s="5">
        <v>154</v>
      </c>
      <c r="O32" s="5">
        <f t="shared" si="16"/>
        <v>41.409451797921065</v>
      </c>
      <c r="P32" s="5">
        <f t="shared" si="9"/>
        <v>192</v>
      </c>
      <c r="Q32" s="5">
        <f t="shared" si="10"/>
        <v>306</v>
      </c>
      <c r="R32" s="5">
        <f t="shared" si="11"/>
        <v>154</v>
      </c>
      <c r="S32" s="5">
        <f t="shared" si="12"/>
        <v>154</v>
      </c>
      <c r="T32" s="5">
        <f t="shared" si="13"/>
        <v>41.409451797921065</v>
      </c>
      <c r="U32" s="5">
        <f t="shared" si="14"/>
        <v>41.409451797921065</v>
      </c>
    </row>
    <row r="33" spans="1:21">
      <c r="A33">
        <v>2049</v>
      </c>
      <c r="B33" s="5">
        <f t="shared" si="0"/>
        <v>192</v>
      </c>
      <c r="C33" s="5">
        <v>306</v>
      </c>
      <c r="D33" s="5">
        <f t="shared" si="15"/>
        <v>127.65957446808511</v>
      </c>
      <c r="E33" s="23">
        <f t="shared" si="1"/>
        <v>59.178082191780824</v>
      </c>
      <c r="F33" s="23">
        <f t="shared" si="2"/>
        <v>59.178082191780824</v>
      </c>
      <c r="G33" s="23">
        <f>[1]ch_efficiency!$G$2*10*12/730</f>
        <v>59.178082191780824</v>
      </c>
      <c r="H33" s="23">
        <f t="shared" si="3"/>
        <v>48</v>
      </c>
      <c r="I33" s="23">
        <f t="shared" si="4"/>
        <v>59.178082191780824</v>
      </c>
      <c r="J33" s="23">
        <f t="shared" si="5"/>
        <v>59.178082191780824</v>
      </c>
      <c r="K33" s="5">
        <f t="shared" si="6"/>
        <v>166.26382978723404</v>
      </c>
      <c r="L33">
        <f t="shared" si="7"/>
        <v>192</v>
      </c>
      <c r="M33">
        <f t="shared" si="8"/>
        <v>306</v>
      </c>
      <c r="N33" s="5">
        <v>154</v>
      </c>
      <c r="O33" s="5">
        <f t="shared" si="16"/>
        <v>43.479924387817121</v>
      </c>
      <c r="P33" s="5">
        <f t="shared" si="9"/>
        <v>192</v>
      </c>
      <c r="Q33" s="5">
        <f t="shared" si="10"/>
        <v>306</v>
      </c>
      <c r="R33" s="5">
        <f t="shared" si="11"/>
        <v>154</v>
      </c>
      <c r="S33" s="5">
        <f t="shared" si="12"/>
        <v>154</v>
      </c>
      <c r="T33" s="5">
        <f t="shared" si="13"/>
        <v>43.479924387817121</v>
      </c>
      <c r="U33" s="5">
        <f t="shared" si="14"/>
        <v>43.479924387817121</v>
      </c>
    </row>
    <row r="34" spans="1:21">
      <c r="A34">
        <v>2050</v>
      </c>
      <c r="B34" s="5">
        <f t="shared" si="0"/>
        <v>192</v>
      </c>
      <c r="C34" s="5">
        <v>306</v>
      </c>
      <c r="D34" s="5">
        <f t="shared" si="15"/>
        <v>127.65957446808511</v>
      </c>
      <c r="E34" s="23">
        <f t="shared" si="1"/>
        <v>59.178082191780824</v>
      </c>
      <c r="F34" s="23">
        <f t="shared" si="2"/>
        <v>59.178082191780824</v>
      </c>
      <c r="G34" s="23">
        <f>[1]ch_efficiency!$G$2*10*12/730</f>
        <v>59.178082191780824</v>
      </c>
      <c r="H34" s="23">
        <f t="shared" si="3"/>
        <v>48</v>
      </c>
      <c r="I34" s="23">
        <f t="shared" si="4"/>
        <v>59.178082191780824</v>
      </c>
      <c r="J34" s="23">
        <f t="shared" si="5"/>
        <v>59.178082191780824</v>
      </c>
      <c r="K34" s="5">
        <f t="shared" si="6"/>
        <v>166.26382978723404</v>
      </c>
      <c r="L34">
        <f t="shared" si="7"/>
        <v>192</v>
      </c>
      <c r="M34">
        <f t="shared" si="8"/>
        <v>306</v>
      </c>
      <c r="N34" s="5">
        <v>154</v>
      </c>
      <c r="O34" s="5">
        <f t="shared" si="16"/>
        <v>45.653920607207979</v>
      </c>
      <c r="P34" s="5">
        <f t="shared" si="9"/>
        <v>192</v>
      </c>
      <c r="Q34" s="5">
        <f t="shared" si="10"/>
        <v>306</v>
      </c>
      <c r="R34" s="5">
        <f t="shared" si="11"/>
        <v>154</v>
      </c>
      <c r="S34" s="5">
        <f t="shared" si="12"/>
        <v>154</v>
      </c>
      <c r="T34" s="5">
        <f t="shared" si="13"/>
        <v>45.653920607207979</v>
      </c>
      <c r="U34" s="5">
        <f t="shared" si="14"/>
        <v>45.653920607207979</v>
      </c>
    </row>
    <row r="35" spans="1:21">
      <c r="A35">
        <v>2051</v>
      </c>
      <c r="B35" s="5">
        <f t="shared" si="0"/>
        <v>192</v>
      </c>
      <c r="C35" s="5">
        <v>306</v>
      </c>
      <c r="D35" s="5">
        <f t="shared" si="15"/>
        <v>127.65957446808511</v>
      </c>
      <c r="E35" s="23">
        <f t="shared" si="1"/>
        <v>59.178082191780824</v>
      </c>
      <c r="F35" s="23">
        <f t="shared" si="2"/>
        <v>59.178082191780824</v>
      </c>
      <c r="G35" s="23">
        <f>[1]ch_efficiency!$G$2*10*12/730</f>
        <v>59.178082191780824</v>
      </c>
      <c r="H35" s="23">
        <f t="shared" si="3"/>
        <v>48</v>
      </c>
      <c r="I35" s="23">
        <f t="shared" si="4"/>
        <v>59.178082191780824</v>
      </c>
      <c r="J35" s="23">
        <f t="shared" si="5"/>
        <v>59.178082191780824</v>
      </c>
      <c r="K35" s="5">
        <f t="shared" si="6"/>
        <v>166.26382978723404</v>
      </c>
      <c r="L35">
        <f t="shared" si="7"/>
        <v>192</v>
      </c>
      <c r="M35">
        <f t="shared" si="8"/>
        <v>306</v>
      </c>
      <c r="N35" s="5">
        <v>154</v>
      </c>
      <c r="O35" s="5">
        <f t="shared" si="16"/>
        <v>47.936616637568378</v>
      </c>
      <c r="P35" s="5">
        <f t="shared" si="9"/>
        <v>192</v>
      </c>
      <c r="Q35" s="5">
        <f t="shared" si="10"/>
        <v>306</v>
      </c>
      <c r="R35" s="5">
        <f t="shared" si="11"/>
        <v>154</v>
      </c>
      <c r="S35" s="5">
        <f t="shared" si="12"/>
        <v>154</v>
      </c>
      <c r="T35" s="5">
        <f t="shared" si="13"/>
        <v>47.936616637568378</v>
      </c>
      <c r="U35" s="5">
        <f t="shared" si="14"/>
        <v>47.936616637568378</v>
      </c>
    </row>
    <row r="36" spans="1:21">
      <c r="A36">
        <v>2052</v>
      </c>
      <c r="B36" s="5">
        <f t="shared" si="0"/>
        <v>192</v>
      </c>
      <c r="C36" s="5">
        <v>306</v>
      </c>
      <c r="D36" s="5">
        <f t="shared" si="15"/>
        <v>127.65957446808511</v>
      </c>
      <c r="E36" s="23">
        <f t="shared" si="1"/>
        <v>59.178082191780824</v>
      </c>
      <c r="F36" s="23">
        <f t="shared" si="2"/>
        <v>59.178082191780824</v>
      </c>
      <c r="G36" s="23">
        <f>[1]ch_efficiency!$G$2*10*12/730</f>
        <v>59.178082191780824</v>
      </c>
      <c r="H36" s="23">
        <f t="shared" si="3"/>
        <v>48</v>
      </c>
      <c r="I36" s="23">
        <f t="shared" si="4"/>
        <v>59.178082191780824</v>
      </c>
      <c r="J36" s="23">
        <f t="shared" si="5"/>
        <v>59.178082191780824</v>
      </c>
      <c r="K36" s="5">
        <f t="shared" si="6"/>
        <v>166.26382978723404</v>
      </c>
      <c r="L36">
        <f t="shared" si="7"/>
        <v>192</v>
      </c>
      <c r="M36">
        <f t="shared" si="8"/>
        <v>306</v>
      </c>
      <c r="N36" s="5">
        <v>154</v>
      </c>
      <c r="O36" s="5">
        <f t="shared" si="16"/>
        <v>50.333447469446796</v>
      </c>
      <c r="P36" s="5">
        <f t="shared" si="9"/>
        <v>192</v>
      </c>
      <c r="Q36" s="5">
        <f t="shared" si="10"/>
        <v>306</v>
      </c>
      <c r="R36" s="5">
        <f t="shared" si="11"/>
        <v>154</v>
      </c>
      <c r="S36" s="5">
        <f t="shared" si="12"/>
        <v>154</v>
      </c>
      <c r="T36" s="5">
        <f t="shared" si="13"/>
        <v>50.333447469446796</v>
      </c>
      <c r="U36" s="5">
        <f t="shared" si="14"/>
        <v>50.333447469446796</v>
      </c>
    </row>
    <row r="37" spans="1:21">
      <c r="A37">
        <v>2053</v>
      </c>
      <c r="B37" s="5">
        <f t="shared" si="0"/>
        <v>192</v>
      </c>
      <c r="C37" s="5">
        <v>306</v>
      </c>
      <c r="D37" s="5">
        <f t="shared" si="15"/>
        <v>127.65957446808511</v>
      </c>
      <c r="E37" s="23">
        <f t="shared" si="1"/>
        <v>59.178082191780824</v>
      </c>
      <c r="F37" s="23">
        <f t="shared" si="2"/>
        <v>59.178082191780824</v>
      </c>
      <c r="G37" s="23">
        <f>[1]ch_efficiency!$G$2*10*12/730</f>
        <v>59.178082191780824</v>
      </c>
      <c r="H37" s="23">
        <f t="shared" si="3"/>
        <v>48</v>
      </c>
      <c r="I37" s="23">
        <f t="shared" si="4"/>
        <v>59.178082191780824</v>
      </c>
      <c r="J37" s="23">
        <f t="shared" si="5"/>
        <v>59.178082191780824</v>
      </c>
      <c r="K37" s="5">
        <f t="shared" si="6"/>
        <v>166.26382978723404</v>
      </c>
      <c r="L37">
        <f t="shared" si="7"/>
        <v>192</v>
      </c>
      <c r="M37">
        <f t="shared" si="8"/>
        <v>306</v>
      </c>
      <c r="N37" s="5">
        <v>154</v>
      </c>
      <c r="O37" s="5">
        <f t="shared" si="16"/>
        <v>52.850119842919135</v>
      </c>
      <c r="P37" s="5">
        <f t="shared" si="9"/>
        <v>192</v>
      </c>
      <c r="Q37" s="5">
        <f t="shared" si="10"/>
        <v>306</v>
      </c>
      <c r="R37" s="5">
        <f t="shared" si="11"/>
        <v>154</v>
      </c>
      <c r="S37" s="5">
        <f t="shared" si="12"/>
        <v>154</v>
      </c>
      <c r="T37" s="5">
        <f t="shared" si="13"/>
        <v>52.850119842919135</v>
      </c>
      <c r="U37" s="5">
        <f t="shared" si="14"/>
        <v>52.850119842919135</v>
      </c>
    </row>
    <row r="38" spans="1:21">
      <c r="A38">
        <v>2054</v>
      </c>
      <c r="B38" s="5">
        <f t="shared" si="0"/>
        <v>192</v>
      </c>
      <c r="C38" s="5">
        <v>306</v>
      </c>
      <c r="D38" s="5">
        <f t="shared" si="15"/>
        <v>127.65957446808511</v>
      </c>
      <c r="E38" s="23">
        <f t="shared" si="1"/>
        <v>59.178082191780824</v>
      </c>
      <c r="F38" s="23">
        <f t="shared" si="2"/>
        <v>59.178082191780824</v>
      </c>
      <c r="G38" s="23">
        <f>[1]ch_efficiency!$G$2*10*12/730</f>
        <v>59.178082191780824</v>
      </c>
      <c r="H38" s="23">
        <f t="shared" si="3"/>
        <v>48</v>
      </c>
      <c r="I38" s="23">
        <f t="shared" si="4"/>
        <v>59.178082191780824</v>
      </c>
      <c r="J38" s="23">
        <f t="shared" si="5"/>
        <v>59.178082191780824</v>
      </c>
      <c r="K38" s="5">
        <f t="shared" si="6"/>
        <v>166.26382978723404</v>
      </c>
      <c r="L38">
        <f t="shared" si="7"/>
        <v>192</v>
      </c>
      <c r="M38">
        <f t="shared" si="8"/>
        <v>306</v>
      </c>
      <c r="N38" s="5">
        <v>154</v>
      </c>
      <c r="O38" s="5">
        <f t="shared" si="16"/>
        <v>55.492625835065091</v>
      </c>
      <c r="P38" s="5">
        <f t="shared" si="9"/>
        <v>192</v>
      </c>
      <c r="Q38" s="5">
        <f t="shared" si="10"/>
        <v>306</v>
      </c>
      <c r="R38" s="5">
        <f t="shared" si="11"/>
        <v>154</v>
      </c>
      <c r="S38" s="5">
        <f t="shared" si="12"/>
        <v>154</v>
      </c>
      <c r="T38" s="5">
        <f t="shared" si="13"/>
        <v>55.492625835065091</v>
      </c>
      <c r="U38" s="5">
        <f t="shared" si="14"/>
        <v>55.492625835065091</v>
      </c>
    </row>
    <row r="39" spans="1:21">
      <c r="A39">
        <v>2055</v>
      </c>
      <c r="B39" s="5">
        <f t="shared" si="0"/>
        <v>192</v>
      </c>
      <c r="C39" s="5">
        <v>306</v>
      </c>
      <c r="D39" s="5">
        <f t="shared" si="15"/>
        <v>127.65957446808511</v>
      </c>
      <c r="E39" s="23">
        <f t="shared" si="1"/>
        <v>59.178082191780824</v>
      </c>
      <c r="F39" s="23">
        <f t="shared" si="2"/>
        <v>59.178082191780824</v>
      </c>
      <c r="G39" s="23">
        <f>[1]ch_efficiency!$G$2*10*12/730</f>
        <v>59.178082191780824</v>
      </c>
      <c r="H39" s="23">
        <f t="shared" si="3"/>
        <v>48</v>
      </c>
      <c r="I39" s="23">
        <f t="shared" si="4"/>
        <v>59.178082191780824</v>
      </c>
      <c r="J39" s="23">
        <f t="shared" si="5"/>
        <v>59.178082191780824</v>
      </c>
      <c r="K39" s="5">
        <f t="shared" si="6"/>
        <v>166.26382978723404</v>
      </c>
      <c r="L39">
        <f t="shared" si="7"/>
        <v>192</v>
      </c>
      <c r="M39">
        <f t="shared" si="8"/>
        <v>306</v>
      </c>
      <c r="N39" s="5">
        <v>154</v>
      </c>
      <c r="O39" s="5">
        <f t="shared" si="16"/>
        <v>58.26725712681835</v>
      </c>
      <c r="P39" s="5">
        <f t="shared" si="9"/>
        <v>192</v>
      </c>
      <c r="Q39" s="5">
        <f t="shared" si="10"/>
        <v>306</v>
      </c>
      <c r="R39" s="5">
        <f t="shared" si="11"/>
        <v>154</v>
      </c>
      <c r="S39" s="5">
        <f t="shared" si="12"/>
        <v>154</v>
      </c>
      <c r="T39" s="5">
        <f t="shared" si="13"/>
        <v>58.26725712681835</v>
      </c>
      <c r="U39" s="5">
        <f t="shared" si="14"/>
        <v>58.26725712681835</v>
      </c>
    </row>
    <row r="40" spans="1:21">
      <c r="A40">
        <v>2056</v>
      </c>
      <c r="B40" s="5">
        <f t="shared" si="0"/>
        <v>192</v>
      </c>
      <c r="C40" s="5">
        <v>306</v>
      </c>
      <c r="D40" s="5">
        <f t="shared" si="15"/>
        <v>127.65957446808511</v>
      </c>
      <c r="E40" s="23">
        <f t="shared" si="1"/>
        <v>59.178082191780824</v>
      </c>
      <c r="F40" s="23">
        <f t="shared" si="2"/>
        <v>59.178082191780824</v>
      </c>
      <c r="G40" s="23">
        <f>[1]ch_efficiency!$G$2*10*12/730</f>
        <v>59.178082191780824</v>
      </c>
      <c r="H40" s="23">
        <f t="shared" si="3"/>
        <v>48</v>
      </c>
      <c r="I40" s="23">
        <f t="shared" si="4"/>
        <v>59.178082191780824</v>
      </c>
      <c r="J40" s="23">
        <f t="shared" si="5"/>
        <v>59.178082191780824</v>
      </c>
      <c r="K40" s="5">
        <f t="shared" si="6"/>
        <v>166.26382978723404</v>
      </c>
      <c r="L40">
        <f t="shared" si="7"/>
        <v>192</v>
      </c>
      <c r="M40">
        <f t="shared" si="8"/>
        <v>306</v>
      </c>
      <c r="N40" s="5">
        <v>154</v>
      </c>
      <c r="O40" s="5">
        <f t="shared" si="16"/>
        <v>61.180619983159268</v>
      </c>
      <c r="P40" s="5">
        <f t="shared" si="9"/>
        <v>192</v>
      </c>
      <c r="Q40" s="5">
        <f t="shared" si="10"/>
        <v>306</v>
      </c>
      <c r="R40" s="5">
        <f t="shared" si="11"/>
        <v>154</v>
      </c>
      <c r="S40" s="5">
        <f t="shared" si="12"/>
        <v>154</v>
      </c>
      <c r="T40" s="5">
        <f t="shared" si="13"/>
        <v>61.180619983159268</v>
      </c>
      <c r="U40" s="5">
        <f t="shared" si="14"/>
        <v>61.180619983159268</v>
      </c>
    </row>
    <row r="41" spans="1:21">
      <c r="A41">
        <v>2057</v>
      </c>
      <c r="B41" s="5">
        <f t="shared" si="0"/>
        <v>192</v>
      </c>
      <c r="C41" s="5">
        <v>306</v>
      </c>
      <c r="D41" s="5">
        <f t="shared" si="15"/>
        <v>127.65957446808511</v>
      </c>
      <c r="E41" s="23">
        <f t="shared" si="1"/>
        <v>59.178082191780824</v>
      </c>
      <c r="F41" s="23">
        <f t="shared" si="2"/>
        <v>59.178082191780824</v>
      </c>
      <c r="G41" s="23">
        <f>[1]ch_efficiency!$G$2*10*12/730</f>
        <v>59.178082191780824</v>
      </c>
      <c r="H41" s="23">
        <f t="shared" si="3"/>
        <v>48</v>
      </c>
      <c r="I41" s="23">
        <f t="shared" si="4"/>
        <v>59.178082191780824</v>
      </c>
      <c r="J41" s="23">
        <f t="shared" si="5"/>
        <v>59.178082191780824</v>
      </c>
      <c r="K41" s="5">
        <f t="shared" si="6"/>
        <v>166.26382978723404</v>
      </c>
      <c r="L41">
        <f t="shared" si="7"/>
        <v>192</v>
      </c>
      <c r="M41">
        <f t="shared" si="8"/>
        <v>306</v>
      </c>
      <c r="N41" s="5">
        <v>154</v>
      </c>
      <c r="O41" s="5">
        <f t="shared" si="16"/>
        <v>64.239650982317229</v>
      </c>
      <c r="P41" s="5">
        <f t="shared" si="9"/>
        <v>192</v>
      </c>
      <c r="Q41" s="5">
        <f t="shared" si="10"/>
        <v>306</v>
      </c>
      <c r="R41" s="5">
        <f t="shared" si="11"/>
        <v>154</v>
      </c>
      <c r="S41" s="5">
        <f t="shared" si="12"/>
        <v>154</v>
      </c>
      <c r="T41" s="5">
        <f t="shared" si="13"/>
        <v>64.239650982317229</v>
      </c>
      <c r="U41" s="5">
        <f t="shared" si="14"/>
        <v>64.239650982317229</v>
      </c>
    </row>
    <row r="42" spans="1:21">
      <c r="A42">
        <v>2058</v>
      </c>
      <c r="B42" s="5">
        <f t="shared" si="0"/>
        <v>192</v>
      </c>
      <c r="C42" s="5">
        <v>306</v>
      </c>
      <c r="D42" s="5">
        <f t="shared" si="15"/>
        <v>127.65957446808511</v>
      </c>
      <c r="E42" s="23">
        <f t="shared" si="1"/>
        <v>59.178082191780824</v>
      </c>
      <c r="F42" s="23">
        <f t="shared" si="2"/>
        <v>59.178082191780824</v>
      </c>
      <c r="G42" s="23">
        <f>[1]ch_efficiency!$G$2*10*12/730</f>
        <v>59.178082191780824</v>
      </c>
      <c r="H42" s="23">
        <f t="shared" si="3"/>
        <v>48</v>
      </c>
      <c r="I42" s="23">
        <f t="shared" si="4"/>
        <v>59.178082191780824</v>
      </c>
      <c r="J42" s="23">
        <f t="shared" si="5"/>
        <v>59.178082191780824</v>
      </c>
      <c r="K42" s="5">
        <f t="shared" si="6"/>
        <v>166.26382978723404</v>
      </c>
      <c r="L42">
        <f t="shared" si="7"/>
        <v>192</v>
      </c>
      <c r="M42">
        <f t="shared" si="8"/>
        <v>306</v>
      </c>
      <c r="N42" s="5">
        <v>154</v>
      </c>
      <c r="O42" s="5">
        <f t="shared" si="16"/>
        <v>67.451633531433089</v>
      </c>
      <c r="P42" s="5">
        <f t="shared" si="9"/>
        <v>192</v>
      </c>
      <c r="Q42" s="5">
        <f t="shared" si="10"/>
        <v>306</v>
      </c>
      <c r="R42" s="5">
        <f t="shared" si="11"/>
        <v>154</v>
      </c>
      <c r="S42" s="5">
        <f t="shared" si="12"/>
        <v>154</v>
      </c>
      <c r="T42" s="5">
        <f t="shared" si="13"/>
        <v>67.451633531433089</v>
      </c>
      <c r="U42" s="5">
        <f t="shared" si="14"/>
        <v>67.451633531433089</v>
      </c>
    </row>
    <row r="43" spans="1:21">
      <c r="A43">
        <v>2059</v>
      </c>
      <c r="B43" s="5">
        <f t="shared" si="0"/>
        <v>192</v>
      </c>
      <c r="C43" s="5">
        <v>306</v>
      </c>
      <c r="D43" s="5">
        <f t="shared" si="15"/>
        <v>127.65957446808511</v>
      </c>
      <c r="E43" s="23">
        <f t="shared" si="1"/>
        <v>59.178082191780824</v>
      </c>
      <c r="F43" s="23">
        <f t="shared" si="2"/>
        <v>59.178082191780824</v>
      </c>
      <c r="G43" s="23">
        <f>[1]ch_efficiency!$G$2*10*12/730</f>
        <v>59.178082191780824</v>
      </c>
      <c r="H43" s="23">
        <f t="shared" si="3"/>
        <v>48</v>
      </c>
      <c r="I43" s="23">
        <f t="shared" si="4"/>
        <v>59.178082191780824</v>
      </c>
      <c r="J43" s="23">
        <f t="shared" si="5"/>
        <v>59.178082191780824</v>
      </c>
      <c r="K43" s="5">
        <f t="shared" si="6"/>
        <v>166.26382978723404</v>
      </c>
      <c r="L43">
        <f t="shared" si="7"/>
        <v>192</v>
      </c>
      <c r="M43">
        <f t="shared" si="8"/>
        <v>306</v>
      </c>
      <c r="N43" s="5">
        <v>154</v>
      </c>
      <c r="O43" s="5">
        <f t="shared" si="16"/>
        <v>70.824215208004745</v>
      </c>
      <c r="P43" s="5">
        <f t="shared" si="9"/>
        <v>192</v>
      </c>
      <c r="Q43" s="5">
        <f t="shared" si="10"/>
        <v>306</v>
      </c>
      <c r="R43" s="5">
        <f t="shared" si="11"/>
        <v>154</v>
      </c>
      <c r="S43" s="5">
        <f t="shared" si="12"/>
        <v>154</v>
      </c>
      <c r="T43" s="5">
        <f t="shared" si="13"/>
        <v>70.824215208004745</v>
      </c>
      <c r="U43" s="5">
        <f t="shared" si="14"/>
        <v>70.824215208004745</v>
      </c>
    </row>
    <row r="44" spans="1:21">
      <c r="A44">
        <v>2060</v>
      </c>
      <c r="B44" s="5">
        <f t="shared" si="0"/>
        <v>192</v>
      </c>
      <c r="C44" s="5">
        <v>306</v>
      </c>
      <c r="D44" s="5">
        <f t="shared" si="15"/>
        <v>127.65957446808511</v>
      </c>
      <c r="E44" s="23">
        <f t="shared" si="1"/>
        <v>59.178082191780824</v>
      </c>
      <c r="F44" s="23">
        <f t="shared" si="2"/>
        <v>59.178082191780824</v>
      </c>
      <c r="G44" s="23">
        <f>[1]ch_efficiency!$G$2*10*12/730</f>
        <v>59.178082191780824</v>
      </c>
      <c r="H44" s="23">
        <f t="shared" si="3"/>
        <v>48</v>
      </c>
      <c r="I44" s="23">
        <f t="shared" si="4"/>
        <v>59.178082191780824</v>
      </c>
      <c r="J44" s="23">
        <f t="shared" si="5"/>
        <v>59.178082191780824</v>
      </c>
      <c r="K44" s="5">
        <f t="shared" si="6"/>
        <v>166.26382978723404</v>
      </c>
      <c r="L44">
        <f t="shared" si="7"/>
        <v>192</v>
      </c>
      <c r="M44">
        <f t="shared" si="8"/>
        <v>306</v>
      </c>
      <c r="N44" s="5">
        <v>154</v>
      </c>
      <c r="O44" s="5">
        <f t="shared" si="16"/>
        <v>74.365425968404992</v>
      </c>
      <c r="P44" s="5">
        <f t="shared" si="9"/>
        <v>192</v>
      </c>
      <c r="Q44" s="5">
        <f t="shared" si="10"/>
        <v>306</v>
      </c>
      <c r="R44" s="5">
        <f t="shared" si="11"/>
        <v>154</v>
      </c>
      <c r="S44" s="5">
        <f t="shared" si="12"/>
        <v>154</v>
      </c>
      <c r="T44" s="5">
        <f t="shared" si="13"/>
        <v>74.365425968404992</v>
      </c>
      <c r="U44" s="5">
        <f t="shared" si="14"/>
        <v>74.365425968404992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6871-4289-4B5A-A74C-9D7B56953846}">
  <sheetPr codeName="Sheet11"/>
  <dimension ref="A1:AF24"/>
  <sheetViews>
    <sheetView zoomScale="70" zoomScaleNormal="70" workbookViewId="0">
      <selection activeCell="N53" sqref="N53"/>
    </sheetView>
  </sheetViews>
  <sheetFormatPr defaultRowHeight="15.6"/>
  <sheetData>
    <row r="1" spans="1:32"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  <c r="H1" s="12" t="s">
        <v>46</v>
      </c>
      <c r="I1" s="12" t="s">
        <v>47</v>
      </c>
      <c r="J1" s="12" t="s">
        <v>48</v>
      </c>
      <c r="K1" s="12" t="s">
        <v>49</v>
      </c>
      <c r="L1" s="12" t="s">
        <v>50</v>
      </c>
      <c r="M1" s="12" t="s">
        <v>51</v>
      </c>
      <c r="N1" s="12" t="s">
        <v>52</v>
      </c>
      <c r="O1" s="12" t="s">
        <v>53</v>
      </c>
      <c r="P1" s="12" t="s">
        <v>54</v>
      </c>
      <c r="Q1" s="12" t="s">
        <v>55</v>
      </c>
      <c r="R1" s="12" t="s">
        <v>56</v>
      </c>
      <c r="S1" s="12" t="s">
        <v>57</v>
      </c>
      <c r="T1" s="12" t="s">
        <v>58</v>
      </c>
      <c r="U1" s="12" t="s">
        <v>59</v>
      </c>
      <c r="V1" s="12" t="s">
        <v>60</v>
      </c>
      <c r="W1" s="12" t="s">
        <v>61</v>
      </c>
      <c r="X1" s="12" t="s">
        <v>62</v>
      </c>
      <c r="Y1" s="12" t="s">
        <v>63</v>
      </c>
      <c r="Z1" s="12" t="s">
        <v>64</v>
      </c>
      <c r="AA1" s="12" t="s">
        <v>65</v>
      </c>
      <c r="AB1" s="12" t="s">
        <v>66</v>
      </c>
      <c r="AC1" s="12" t="s">
        <v>67</v>
      </c>
      <c r="AD1" s="12" t="s">
        <v>68</v>
      </c>
      <c r="AE1" s="12" t="s">
        <v>69</v>
      </c>
      <c r="AF1" s="12" t="s">
        <v>70</v>
      </c>
    </row>
    <row r="2" spans="1:32">
      <c r="A2" t="s">
        <v>6</v>
      </c>
      <c r="B2" s="13">
        <v>0.4</v>
      </c>
      <c r="C2" s="13">
        <v>0.4</v>
      </c>
      <c r="D2" s="13">
        <v>0.4</v>
      </c>
      <c r="E2" s="13">
        <v>0.4</v>
      </c>
      <c r="F2" s="13">
        <v>0.4</v>
      </c>
      <c r="G2" s="13">
        <v>0.4</v>
      </c>
      <c r="H2" s="13">
        <v>0.4</v>
      </c>
      <c r="I2" s="13">
        <v>0.4</v>
      </c>
      <c r="J2" s="13">
        <v>0.4</v>
      </c>
      <c r="K2" s="13">
        <v>0.4</v>
      </c>
      <c r="L2" s="13">
        <v>0.4</v>
      </c>
      <c r="M2" s="13">
        <v>0.4</v>
      </c>
      <c r="N2" s="13">
        <v>0.4</v>
      </c>
      <c r="O2" s="13">
        <v>0.4</v>
      </c>
      <c r="P2" s="13">
        <v>0.4</v>
      </c>
      <c r="Q2" s="13">
        <v>0.4</v>
      </c>
      <c r="R2" s="13">
        <v>0.4</v>
      </c>
      <c r="S2" s="13">
        <v>0.4</v>
      </c>
      <c r="T2" s="13">
        <v>0.4</v>
      </c>
      <c r="U2" s="13">
        <v>0.4</v>
      </c>
      <c r="V2" s="13">
        <v>0.4</v>
      </c>
      <c r="W2" s="13">
        <v>0.4</v>
      </c>
      <c r="X2" s="13">
        <v>0.4</v>
      </c>
      <c r="Y2" s="13">
        <v>0.4</v>
      </c>
      <c r="Z2" s="13">
        <v>0.4</v>
      </c>
      <c r="AA2" s="13">
        <v>0.4</v>
      </c>
      <c r="AB2" s="13">
        <v>0.4</v>
      </c>
      <c r="AC2" s="13">
        <v>0.4</v>
      </c>
      <c r="AD2" s="13">
        <v>0.4</v>
      </c>
      <c r="AE2" s="13">
        <v>0.4</v>
      </c>
      <c r="AF2" s="13">
        <v>0.4</v>
      </c>
    </row>
    <row r="3" spans="1:32">
      <c r="A3" t="s">
        <v>8</v>
      </c>
      <c r="B3" s="13">
        <v>0.4</v>
      </c>
      <c r="C3" s="13">
        <v>0.4</v>
      </c>
      <c r="D3" s="13">
        <v>0.4</v>
      </c>
      <c r="E3" s="13">
        <v>0.4</v>
      </c>
      <c r="F3" s="13">
        <v>0.4</v>
      </c>
      <c r="G3" s="13">
        <v>0.4</v>
      </c>
      <c r="H3" s="13">
        <v>0.4</v>
      </c>
      <c r="I3" s="13">
        <v>0.4</v>
      </c>
      <c r="J3" s="13">
        <v>0.4</v>
      </c>
      <c r="K3" s="13">
        <v>0.4</v>
      </c>
      <c r="L3" s="13">
        <v>0.4</v>
      </c>
      <c r="M3" s="13">
        <v>0.4</v>
      </c>
      <c r="N3" s="13">
        <v>0.4</v>
      </c>
      <c r="O3" s="13">
        <v>0.4</v>
      </c>
      <c r="P3" s="13">
        <v>0.4</v>
      </c>
      <c r="Q3" s="13">
        <v>0.4</v>
      </c>
      <c r="R3" s="13">
        <v>0.4</v>
      </c>
      <c r="S3" s="13">
        <v>0.4</v>
      </c>
      <c r="T3" s="13">
        <v>0.4</v>
      </c>
      <c r="U3" s="13">
        <v>0.4</v>
      </c>
      <c r="V3" s="13">
        <v>0.4</v>
      </c>
      <c r="W3" s="13">
        <v>0.4</v>
      </c>
      <c r="X3" s="13">
        <v>0.4</v>
      </c>
      <c r="Y3" s="13">
        <v>0.4</v>
      </c>
      <c r="Z3" s="13">
        <v>0.4</v>
      </c>
      <c r="AA3" s="13">
        <v>0.4</v>
      </c>
      <c r="AB3" s="13">
        <v>0.4</v>
      </c>
      <c r="AC3" s="13">
        <v>0.4</v>
      </c>
      <c r="AD3" s="13">
        <v>0.4</v>
      </c>
      <c r="AE3" s="13">
        <v>0.4</v>
      </c>
      <c r="AF3" s="13">
        <v>0.4</v>
      </c>
    </row>
    <row r="4" spans="1:32" hidden="1">
      <c r="A4" t="s">
        <v>32</v>
      </c>
      <c r="B4" s="13">
        <v>0.4</v>
      </c>
      <c r="C4" s="13">
        <v>0.4</v>
      </c>
      <c r="D4" s="13">
        <v>0.4</v>
      </c>
      <c r="E4" s="13">
        <v>0.4</v>
      </c>
      <c r="F4" s="13">
        <v>0.4</v>
      </c>
      <c r="G4" s="13">
        <v>0.4</v>
      </c>
      <c r="H4" s="13">
        <v>0.4</v>
      </c>
      <c r="I4" s="13">
        <v>0.4</v>
      </c>
      <c r="J4" s="13">
        <v>0.4</v>
      </c>
      <c r="K4" s="13">
        <v>0.4</v>
      </c>
      <c r="L4" s="13">
        <v>0.4</v>
      </c>
      <c r="M4" s="13">
        <v>0.4</v>
      </c>
      <c r="N4" s="13">
        <v>0.4</v>
      </c>
      <c r="O4" s="13">
        <v>0.4</v>
      </c>
      <c r="P4" s="13">
        <v>0.4</v>
      </c>
      <c r="Q4" s="13">
        <v>0.4</v>
      </c>
      <c r="R4" s="13">
        <v>0.4</v>
      </c>
      <c r="S4" s="13">
        <v>0.4</v>
      </c>
      <c r="T4" s="13">
        <v>0.4</v>
      </c>
      <c r="U4" s="13">
        <v>0.4</v>
      </c>
      <c r="V4" s="13">
        <v>0.4</v>
      </c>
      <c r="W4" s="13">
        <v>0.4</v>
      </c>
      <c r="X4" s="13">
        <v>0.4</v>
      </c>
      <c r="Y4" s="13">
        <v>0.4</v>
      </c>
      <c r="Z4" s="13">
        <v>0.4</v>
      </c>
      <c r="AA4" s="13">
        <v>0.4</v>
      </c>
      <c r="AB4" s="13">
        <v>0.4</v>
      </c>
      <c r="AC4" s="13">
        <v>0.4</v>
      </c>
      <c r="AD4" s="13">
        <v>0.4</v>
      </c>
      <c r="AE4" s="13">
        <v>0.4</v>
      </c>
      <c r="AF4" s="13">
        <v>0.4</v>
      </c>
    </row>
    <row r="5" spans="1:32">
      <c r="A5" t="s">
        <v>97</v>
      </c>
      <c r="B5" s="13">
        <v>0.4</v>
      </c>
      <c r="C5" s="13">
        <v>0.4</v>
      </c>
      <c r="D5" s="13">
        <v>0.4</v>
      </c>
      <c r="E5" s="13">
        <v>0.4</v>
      </c>
      <c r="F5" s="13">
        <v>0.4</v>
      </c>
      <c r="G5" s="13">
        <v>0.4</v>
      </c>
      <c r="H5" s="13">
        <v>0.4</v>
      </c>
      <c r="I5" s="13">
        <v>0.4</v>
      </c>
      <c r="J5" s="13">
        <v>0.4</v>
      </c>
      <c r="K5" s="13">
        <v>0.4</v>
      </c>
      <c r="L5" s="13">
        <v>0.4</v>
      </c>
      <c r="M5" s="13">
        <v>0.4</v>
      </c>
      <c r="N5" s="13">
        <v>0.4</v>
      </c>
      <c r="O5" s="13">
        <v>0.4</v>
      </c>
      <c r="P5" s="13">
        <v>0.4</v>
      </c>
      <c r="Q5" s="13">
        <v>0.4</v>
      </c>
      <c r="R5" s="13">
        <v>0.4</v>
      </c>
      <c r="S5" s="13">
        <v>0.4</v>
      </c>
      <c r="T5" s="13">
        <v>0.4</v>
      </c>
      <c r="U5" s="13">
        <v>0.4</v>
      </c>
      <c r="V5" s="13">
        <v>0.4</v>
      </c>
      <c r="W5" s="13">
        <v>0.4</v>
      </c>
      <c r="X5" s="13">
        <v>0.4</v>
      </c>
      <c r="Y5" s="13">
        <v>0.4</v>
      </c>
      <c r="Z5" s="13">
        <v>0.4</v>
      </c>
      <c r="AA5" s="13">
        <v>0.4</v>
      </c>
      <c r="AB5" s="13">
        <v>0.4</v>
      </c>
      <c r="AC5" s="13">
        <v>0.4</v>
      </c>
      <c r="AD5" s="13">
        <v>0.4</v>
      </c>
      <c r="AE5" s="13">
        <v>0.4</v>
      </c>
      <c r="AF5" s="13">
        <v>0.4</v>
      </c>
    </row>
    <row r="6" spans="1:32" hidden="1">
      <c r="A6" t="s">
        <v>34</v>
      </c>
      <c r="B6" s="13">
        <v>0.4</v>
      </c>
      <c r="C6" s="13">
        <v>0.4</v>
      </c>
      <c r="D6" s="13">
        <v>0.4</v>
      </c>
      <c r="E6" s="13">
        <v>0.4</v>
      </c>
      <c r="F6" s="13">
        <v>0.4</v>
      </c>
      <c r="G6" s="13">
        <v>0.4</v>
      </c>
      <c r="H6" s="13">
        <v>0.4</v>
      </c>
      <c r="I6" s="13">
        <v>0.4</v>
      </c>
      <c r="J6" s="13">
        <v>0.4</v>
      </c>
      <c r="K6" s="13">
        <v>0.4</v>
      </c>
      <c r="L6" s="13">
        <v>0.4</v>
      </c>
      <c r="M6" s="13">
        <v>0.4</v>
      </c>
      <c r="N6" s="13">
        <v>0.4</v>
      </c>
      <c r="O6" s="13">
        <v>0.4</v>
      </c>
      <c r="P6" s="13">
        <v>0.4</v>
      </c>
      <c r="Q6" s="13">
        <v>0.4</v>
      </c>
      <c r="R6" s="13">
        <v>0.4</v>
      </c>
      <c r="S6" s="13">
        <v>0.4</v>
      </c>
      <c r="T6" s="13">
        <v>0.4</v>
      </c>
      <c r="U6" s="13">
        <v>0.4</v>
      </c>
      <c r="V6" s="13">
        <v>0.4</v>
      </c>
      <c r="W6" s="13">
        <v>0.4</v>
      </c>
      <c r="X6" s="13">
        <v>0.4</v>
      </c>
      <c r="Y6" s="13">
        <v>0.4</v>
      </c>
      <c r="Z6" s="13">
        <v>0.4</v>
      </c>
      <c r="AA6" s="13">
        <v>0.4</v>
      </c>
      <c r="AB6" s="13">
        <v>0.4</v>
      </c>
      <c r="AC6" s="13">
        <v>0.4</v>
      </c>
      <c r="AD6" s="13">
        <v>0.4</v>
      </c>
      <c r="AE6" s="13">
        <v>0.4</v>
      </c>
      <c r="AF6" s="13">
        <v>0.4</v>
      </c>
    </row>
    <row r="7" spans="1:32">
      <c r="A7" t="s">
        <v>129</v>
      </c>
      <c r="B7" s="13">
        <v>0.4</v>
      </c>
      <c r="C7" s="13">
        <v>0.4</v>
      </c>
      <c r="D7" s="13">
        <v>0.4</v>
      </c>
      <c r="E7" s="13">
        <v>0.4</v>
      </c>
      <c r="F7" s="13">
        <v>0.4</v>
      </c>
      <c r="G7" s="13">
        <v>0.4</v>
      </c>
      <c r="H7" s="13">
        <v>0.4</v>
      </c>
      <c r="I7" s="13">
        <v>0.4</v>
      </c>
      <c r="J7" s="13">
        <v>0.4</v>
      </c>
      <c r="K7" s="13">
        <v>0.4</v>
      </c>
      <c r="L7" s="13">
        <v>0.4</v>
      </c>
      <c r="M7" s="13">
        <v>0.4</v>
      </c>
      <c r="N7" s="13">
        <v>0.4</v>
      </c>
      <c r="O7" s="13">
        <v>0.4</v>
      </c>
      <c r="P7" s="13">
        <v>0.4</v>
      </c>
      <c r="Q7" s="13">
        <v>0.4</v>
      </c>
      <c r="R7" s="13">
        <v>0.4</v>
      </c>
      <c r="S7" s="13">
        <v>0.4</v>
      </c>
      <c r="T7" s="13">
        <v>0.4</v>
      </c>
      <c r="U7" s="13">
        <v>0.4</v>
      </c>
      <c r="V7" s="13">
        <v>0.4</v>
      </c>
      <c r="W7" s="13">
        <v>0.4</v>
      </c>
      <c r="X7" s="13">
        <v>0.4</v>
      </c>
      <c r="Y7" s="13">
        <v>0.4</v>
      </c>
      <c r="Z7" s="13">
        <v>0.4</v>
      </c>
      <c r="AA7" s="13">
        <v>0.4</v>
      </c>
      <c r="AB7" s="13">
        <v>0.4</v>
      </c>
      <c r="AC7" s="13">
        <v>0.4</v>
      </c>
      <c r="AD7" s="13">
        <v>0.4</v>
      </c>
      <c r="AE7" s="13">
        <v>0.4</v>
      </c>
      <c r="AF7" s="13">
        <v>0.4</v>
      </c>
    </row>
    <row r="8" spans="1:32">
      <c r="A8" t="s">
        <v>98</v>
      </c>
      <c r="B8" s="13">
        <v>0.4</v>
      </c>
      <c r="C8" s="13">
        <v>0.4</v>
      </c>
      <c r="D8" s="13">
        <v>0.4</v>
      </c>
      <c r="E8" s="13">
        <v>0.4</v>
      </c>
      <c r="F8" s="13">
        <v>0.4</v>
      </c>
      <c r="G8" s="13">
        <v>0.4</v>
      </c>
      <c r="H8" s="13">
        <v>0.4</v>
      </c>
      <c r="I8" s="13">
        <v>0.4</v>
      </c>
      <c r="J8" s="13">
        <v>0.4</v>
      </c>
      <c r="K8" s="13">
        <v>0.4</v>
      </c>
      <c r="L8" s="13">
        <v>0.4</v>
      </c>
      <c r="M8" s="13">
        <v>0.4</v>
      </c>
      <c r="N8" s="13">
        <v>0.4</v>
      </c>
      <c r="O8" s="13">
        <v>0.4</v>
      </c>
      <c r="P8" s="13">
        <v>0.4</v>
      </c>
      <c r="Q8" s="13">
        <v>0.4</v>
      </c>
      <c r="R8" s="13">
        <v>0.4</v>
      </c>
      <c r="S8" s="13">
        <v>0.4</v>
      </c>
      <c r="T8" s="13">
        <v>0.4</v>
      </c>
      <c r="U8" s="13">
        <v>0.4</v>
      </c>
      <c r="V8" s="13">
        <v>0.4</v>
      </c>
      <c r="W8" s="13">
        <v>0.4</v>
      </c>
      <c r="X8" s="13">
        <v>0.4</v>
      </c>
      <c r="Y8" s="13">
        <v>0.4</v>
      </c>
      <c r="Z8" s="13">
        <v>0.4</v>
      </c>
      <c r="AA8" s="13">
        <v>0.4</v>
      </c>
      <c r="AB8" s="13">
        <v>0.4</v>
      </c>
      <c r="AC8" s="13">
        <v>0.4</v>
      </c>
      <c r="AD8" s="13">
        <v>0.4</v>
      </c>
      <c r="AE8" s="13">
        <v>0.4</v>
      </c>
      <c r="AF8" s="13">
        <v>0.4</v>
      </c>
    </row>
    <row r="9" spans="1:32">
      <c r="A9" t="s">
        <v>101</v>
      </c>
      <c r="B9" s="13">
        <v>0.4</v>
      </c>
      <c r="C9" s="13">
        <v>0.4</v>
      </c>
      <c r="D9" s="13">
        <v>0.4</v>
      </c>
      <c r="E9" s="13">
        <v>0.4</v>
      </c>
      <c r="F9" s="13">
        <v>0.4</v>
      </c>
      <c r="G9" s="13">
        <v>0.4</v>
      </c>
      <c r="H9" s="13">
        <v>0.4</v>
      </c>
      <c r="I9" s="13">
        <v>0.4</v>
      </c>
      <c r="J9" s="13">
        <v>0.4</v>
      </c>
      <c r="K9" s="13">
        <v>0.4</v>
      </c>
      <c r="L9" s="13">
        <v>0.4</v>
      </c>
      <c r="M9" s="13">
        <v>0.4</v>
      </c>
      <c r="N9" s="13">
        <v>0.4</v>
      </c>
      <c r="O9" s="13">
        <v>0.4</v>
      </c>
      <c r="P9" s="13">
        <v>0.4</v>
      </c>
      <c r="Q9" s="13">
        <v>0.4</v>
      </c>
      <c r="R9" s="13">
        <v>0.4</v>
      </c>
      <c r="S9" s="13">
        <v>0.4</v>
      </c>
      <c r="T9" s="13">
        <v>0.4</v>
      </c>
      <c r="U9" s="13">
        <v>0.4</v>
      </c>
      <c r="V9" s="13">
        <v>0.4</v>
      </c>
      <c r="W9" s="13">
        <v>0.4</v>
      </c>
      <c r="X9" s="13">
        <v>0.4</v>
      </c>
      <c r="Y9" s="13">
        <v>0.4</v>
      </c>
      <c r="Z9" s="13">
        <v>0.4</v>
      </c>
      <c r="AA9" s="13">
        <v>0.4</v>
      </c>
      <c r="AB9" s="13">
        <v>0.4</v>
      </c>
      <c r="AC9" s="13">
        <v>0.4</v>
      </c>
      <c r="AD9" s="13">
        <v>0.4</v>
      </c>
      <c r="AE9" s="13">
        <v>0.4</v>
      </c>
      <c r="AF9" s="13">
        <v>0.4</v>
      </c>
    </row>
    <row r="10" spans="1:32" hidden="1">
      <c r="A10" t="s">
        <v>37</v>
      </c>
      <c r="B10" s="13">
        <v>0.4</v>
      </c>
      <c r="C10" s="13">
        <v>0.4</v>
      </c>
      <c r="D10" s="13">
        <v>0.4</v>
      </c>
      <c r="E10" s="13">
        <v>0.4</v>
      </c>
      <c r="F10" s="13">
        <v>0.4</v>
      </c>
      <c r="G10" s="13">
        <v>0.4</v>
      </c>
      <c r="H10" s="13">
        <v>0.4</v>
      </c>
      <c r="I10" s="13">
        <v>0.4</v>
      </c>
      <c r="J10" s="13">
        <v>0.4</v>
      </c>
      <c r="K10" s="13">
        <v>0.4</v>
      </c>
      <c r="L10" s="13">
        <v>0.4</v>
      </c>
      <c r="M10" s="13">
        <v>0.4</v>
      </c>
      <c r="N10" s="13">
        <v>0.4</v>
      </c>
      <c r="O10" s="13">
        <v>0.4</v>
      </c>
      <c r="P10" s="13">
        <v>0.4</v>
      </c>
      <c r="Q10" s="13">
        <v>0.4</v>
      </c>
      <c r="R10" s="13">
        <v>0.4</v>
      </c>
      <c r="S10" s="13">
        <v>0.4</v>
      </c>
      <c r="T10" s="13">
        <v>0.4</v>
      </c>
      <c r="U10" s="13">
        <v>0.4</v>
      </c>
      <c r="V10" s="13">
        <v>0.4</v>
      </c>
      <c r="W10" s="13">
        <v>0.4</v>
      </c>
      <c r="X10" s="13">
        <v>0.4</v>
      </c>
      <c r="Y10" s="13">
        <v>0.4</v>
      </c>
      <c r="Z10" s="13">
        <v>0.4</v>
      </c>
      <c r="AA10" s="13">
        <v>0.4</v>
      </c>
      <c r="AB10" s="13">
        <v>0.4</v>
      </c>
      <c r="AC10" s="13">
        <v>0.4</v>
      </c>
      <c r="AD10" s="13">
        <v>0.4</v>
      </c>
      <c r="AE10" s="13">
        <v>0.4</v>
      </c>
      <c r="AF10" s="13">
        <v>0.4</v>
      </c>
    </row>
    <row r="11" spans="1:32">
      <c r="A11" t="s">
        <v>128</v>
      </c>
      <c r="B11" s="13">
        <v>0.4</v>
      </c>
      <c r="C11" s="13">
        <v>0.4</v>
      </c>
      <c r="D11" s="13">
        <v>0.4</v>
      </c>
      <c r="E11" s="13">
        <v>0.4</v>
      </c>
      <c r="F11" s="13">
        <v>0.4</v>
      </c>
      <c r="G11" s="13">
        <v>0.4</v>
      </c>
      <c r="H11" s="13">
        <v>0.4</v>
      </c>
      <c r="I11" s="13">
        <v>0.4</v>
      </c>
      <c r="J11" s="13">
        <v>0.4</v>
      </c>
      <c r="K11" s="13">
        <v>0.4</v>
      </c>
      <c r="L11" s="13">
        <v>0.4</v>
      </c>
      <c r="M11" s="13">
        <v>0.4</v>
      </c>
      <c r="N11" s="13">
        <v>0.4</v>
      </c>
      <c r="O11" s="13">
        <v>0.4</v>
      </c>
      <c r="P11" s="13">
        <v>0.4</v>
      </c>
      <c r="Q11" s="13">
        <v>0.4</v>
      </c>
      <c r="R11" s="13">
        <v>0.4</v>
      </c>
      <c r="S11" s="13">
        <v>0.4</v>
      </c>
      <c r="T11" s="13">
        <v>0.4</v>
      </c>
      <c r="U11" s="13">
        <v>0.4</v>
      </c>
      <c r="V11" s="13">
        <v>0.4</v>
      </c>
      <c r="W11" s="13">
        <v>0.4</v>
      </c>
      <c r="X11" s="13">
        <v>0.4</v>
      </c>
      <c r="Y11" s="13">
        <v>0.4</v>
      </c>
      <c r="Z11" s="13">
        <v>0.4</v>
      </c>
      <c r="AA11" s="13">
        <v>0.4</v>
      </c>
      <c r="AB11" s="13">
        <v>0.4</v>
      </c>
      <c r="AC11" s="13">
        <v>0.4</v>
      </c>
      <c r="AD11" s="13">
        <v>0.4</v>
      </c>
      <c r="AE11" s="13">
        <v>0.4</v>
      </c>
      <c r="AF11" s="13">
        <v>0.4</v>
      </c>
    </row>
    <row r="12" spans="1:32" hidden="1">
      <c r="A12" t="s">
        <v>10</v>
      </c>
      <c r="B12" s="13">
        <v>0.4</v>
      </c>
      <c r="C12" s="13">
        <v>0.4</v>
      </c>
      <c r="D12" s="13">
        <v>0.4</v>
      </c>
      <c r="E12" s="13">
        <v>0.4</v>
      </c>
      <c r="F12" s="13">
        <v>0.4</v>
      </c>
      <c r="G12" s="13">
        <v>0.4</v>
      </c>
      <c r="H12" s="13">
        <v>0.4</v>
      </c>
      <c r="I12" s="13">
        <v>0.4</v>
      </c>
      <c r="J12" s="13">
        <v>0.4</v>
      </c>
      <c r="K12" s="13">
        <v>0.4</v>
      </c>
      <c r="L12" s="13">
        <v>0.4</v>
      </c>
      <c r="M12" s="13">
        <v>0.4</v>
      </c>
      <c r="N12" s="13">
        <v>0.4</v>
      </c>
      <c r="O12" s="13">
        <v>0.4</v>
      </c>
      <c r="P12" s="13">
        <v>0.4</v>
      </c>
      <c r="Q12" s="13">
        <v>0.4</v>
      </c>
      <c r="R12" s="13">
        <v>0.4</v>
      </c>
      <c r="S12" s="13">
        <v>0.4</v>
      </c>
      <c r="T12" s="13">
        <v>0.4</v>
      </c>
      <c r="U12" s="13">
        <v>0.4</v>
      </c>
      <c r="V12" s="13">
        <v>0.4</v>
      </c>
      <c r="W12" s="13">
        <v>0.4</v>
      </c>
      <c r="X12" s="13">
        <v>0.4</v>
      </c>
      <c r="Y12" s="13">
        <v>0.4</v>
      </c>
      <c r="Z12" s="13">
        <v>0.4</v>
      </c>
      <c r="AA12" s="13">
        <v>0.4</v>
      </c>
      <c r="AB12" s="13">
        <v>0.4</v>
      </c>
      <c r="AC12" s="13">
        <v>0.4</v>
      </c>
      <c r="AD12" s="13">
        <v>0.4</v>
      </c>
      <c r="AE12" s="13">
        <v>0.4</v>
      </c>
      <c r="AF12" s="13">
        <v>0.4</v>
      </c>
    </row>
    <row r="13" spans="1:32">
      <c r="A13" t="s">
        <v>125</v>
      </c>
      <c r="B13" s="13">
        <v>0.4</v>
      </c>
      <c r="C13" s="13">
        <v>0.4</v>
      </c>
      <c r="D13" s="13">
        <v>0.4</v>
      </c>
      <c r="E13" s="13">
        <v>0.4</v>
      </c>
      <c r="F13" s="13">
        <v>0.4</v>
      </c>
      <c r="G13" s="13">
        <v>0.4</v>
      </c>
      <c r="H13" s="13">
        <v>0.4</v>
      </c>
      <c r="I13" s="13">
        <v>0.4</v>
      </c>
      <c r="J13" s="13">
        <v>0.4</v>
      </c>
      <c r="K13" s="13">
        <v>0.4</v>
      </c>
      <c r="L13" s="13">
        <v>0.4</v>
      </c>
      <c r="M13" s="13">
        <v>0.4</v>
      </c>
      <c r="N13" s="13">
        <v>0.4</v>
      </c>
      <c r="O13" s="13">
        <v>0.4</v>
      </c>
      <c r="P13" s="13">
        <v>0.4</v>
      </c>
      <c r="Q13" s="13">
        <v>0.4</v>
      </c>
      <c r="R13" s="13">
        <v>0.4</v>
      </c>
      <c r="S13" s="13">
        <v>0.4</v>
      </c>
      <c r="T13" s="13">
        <v>0.4</v>
      </c>
      <c r="U13" s="13">
        <v>0.4</v>
      </c>
      <c r="V13" s="13">
        <v>0.4</v>
      </c>
      <c r="W13" s="13">
        <v>0.4</v>
      </c>
      <c r="X13" s="13">
        <v>0.4</v>
      </c>
      <c r="Y13" s="13">
        <v>0.4</v>
      </c>
      <c r="Z13" s="13">
        <v>0.4</v>
      </c>
      <c r="AA13" s="13">
        <v>0.4</v>
      </c>
      <c r="AB13" s="13">
        <v>0.4</v>
      </c>
      <c r="AC13" s="13">
        <v>0.4</v>
      </c>
      <c r="AD13" s="13">
        <v>0.4</v>
      </c>
      <c r="AE13" s="13">
        <v>0.4</v>
      </c>
      <c r="AF13" s="13">
        <v>0.4</v>
      </c>
    </row>
    <row r="14" spans="1:32">
      <c r="A14" t="s">
        <v>91</v>
      </c>
      <c r="B14" s="13">
        <v>0.4</v>
      </c>
      <c r="C14" s="13">
        <v>0.4</v>
      </c>
      <c r="D14" s="13">
        <v>0.4</v>
      </c>
      <c r="E14" s="13">
        <v>0.4</v>
      </c>
      <c r="F14" s="13">
        <v>0.4</v>
      </c>
      <c r="G14" s="13">
        <v>0.4</v>
      </c>
      <c r="H14" s="13">
        <v>0.4</v>
      </c>
      <c r="I14" s="13">
        <v>0.4</v>
      </c>
      <c r="J14" s="13">
        <v>0.4</v>
      </c>
      <c r="K14" s="13">
        <v>0.4</v>
      </c>
      <c r="L14" s="13">
        <v>0.4</v>
      </c>
      <c r="M14" s="13">
        <v>0.4</v>
      </c>
      <c r="N14" s="13">
        <v>0.4</v>
      </c>
      <c r="O14" s="13">
        <v>0.4</v>
      </c>
      <c r="P14" s="13">
        <v>0.4</v>
      </c>
      <c r="Q14" s="13">
        <v>0.4</v>
      </c>
      <c r="R14" s="13">
        <v>0.4</v>
      </c>
      <c r="S14" s="13">
        <v>0.4</v>
      </c>
      <c r="T14" s="13">
        <v>0.4</v>
      </c>
      <c r="U14" s="13">
        <v>0.4</v>
      </c>
      <c r="V14" s="13">
        <v>0.4</v>
      </c>
      <c r="W14" s="13">
        <v>0.4</v>
      </c>
      <c r="X14" s="13">
        <v>0.4</v>
      </c>
      <c r="Y14" s="13">
        <v>0.4</v>
      </c>
      <c r="Z14" s="13">
        <v>0.4</v>
      </c>
      <c r="AA14" s="13">
        <v>0.4</v>
      </c>
      <c r="AB14" s="13">
        <v>0.4</v>
      </c>
      <c r="AC14" s="13">
        <v>0.4</v>
      </c>
      <c r="AD14" s="13">
        <v>0.4</v>
      </c>
      <c r="AE14" s="13">
        <v>0.4</v>
      </c>
      <c r="AF14" s="13">
        <v>0.4</v>
      </c>
    </row>
    <row r="15" spans="1:32">
      <c r="A15" t="s">
        <v>92</v>
      </c>
      <c r="B15" s="13">
        <v>0.4</v>
      </c>
      <c r="C15" s="13">
        <v>0.4</v>
      </c>
      <c r="D15" s="13">
        <v>0.4</v>
      </c>
      <c r="E15" s="13">
        <v>0.4</v>
      </c>
      <c r="F15" s="13">
        <v>0.4</v>
      </c>
      <c r="G15" s="13">
        <v>0.4</v>
      </c>
      <c r="H15" s="13">
        <v>0.4</v>
      </c>
      <c r="I15" s="13">
        <v>0.4</v>
      </c>
      <c r="J15" s="13">
        <v>0.4</v>
      </c>
      <c r="K15" s="13">
        <v>0.4</v>
      </c>
      <c r="L15" s="13">
        <v>0.4</v>
      </c>
      <c r="M15" s="13">
        <v>0.4</v>
      </c>
      <c r="N15" s="13">
        <v>0.4</v>
      </c>
      <c r="O15" s="13">
        <v>0.4</v>
      </c>
      <c r="P15" s="13">
        <v>0.4</v>
      </c>
      <c r="Q15" s="13">
        <v>0.4</v>
      </c>
      <c r="R15" s="13">
        <v>0.4</v>
      </c>
      <c r="S15" s="13">
        <v>0.4</v>
      </c>
      <c r="T15" s="13">
        <v>0.4</v>
      </c>
      <c r="U15" s="13">
        <v>0.4</v>
      </c>
      <c r="V15" s="13">
        <v>0.4</v>
      </c>
      <c r="W15" s="13">
        <v>0.4</v>
      </c>
      <c r="X15" s="13">
        <v>0.4</v>
      </c>
      <c r="Y15" s="13">
        <v>0.4</v>
      </c>
      <c r="Z15" s="13">
        <v>0.4</v>
      </c>
      <c r="AA15" s="13">
        <v>0.4</v>
      </c>
      <c r="AB15" s="13">
        <v>0.4</v>
      </c>
      <c r="AC15" s="13">
        <v>0.4</v>
      </c>
      <c r="AD15" s="13">
        <v>0.4</v>
      </c>
      <c r="AE15" s="13">
        <v>0.4</v>
      </c>
      <c r="AF15" s="13">
        <v>0.4</v>
      </c>
    </row>
    <row r="16" spans="1:32" hidden="1">
      <c r="A16" t="s">
        <v>11</v>
      </c>
      <c r="B16" s="13">
        <v>0.4</v>
      </c>
      <c r="C16" s="13">
        <v>0.4</v>
      </c>
      <c r="D16" s="13">
        <v>0.4</v>
      </c>
      <c r="E16" s="13">
        <v>0.4</v>
      </c>
      <c r="F16" s="13">
        <v>0.4</v>
      </c>
      <c r="G16" s="13">
        <v>0.4</v>
      </c>
      <c r="H16" s="13">
        <v>0.4</v>
      </c>
      <c r="I16" s="13">
        <v>0.4</v>
      </c>
      <c r="J16" s="13">
        <v>0.4</v>
      </c>
      <c r="K16" s="13">
        <v>0.4</v>
      </c>
      <c r="L16" s="13">
        <v>0.4</v>
      </c>
      <c r="M16" s="13">
        <v>0.4</v>
      </c>
      <c r="N16" s="13">
        <v>0.4</v>
      </c>
      <c r="O16" s="13">
        <v>0.4</v>
      </c>
      <c r="P16" s="13">
        <v>0.4</v>
      </c>
      <c r="Q16" s="13">
        <v>0.4</v>
      </c>
      <c r="R16" s="13">
        <v>0.4</v>
      </c>
      <c r="S16" s="13">
        <v>0.4</v>
      </c>
      <c r="T16" s="13">
        <v>0.4</v>
      </c>
      <c r="U16" s="13">
        <v>0.4</v>
      </c>
      <c r="V16" s="13">
        <v>0.4</v>
      </c>
      <c r="W16" s="13">
        <v>0.4</v>
      </c>
      <c r="X16" s="13">
        <v>0.4</v>
      </c>
      <c r="Y16" s="13">
        <v>0.4</v>
      </c>
      <c r="Z16" s="13">
        <v>0.4</v>
      </c>
      <c r="AA16" s="13">
        <v>0.4</v>
      </c>
      <c r="AB16" s="13">
        <v>0.4</v>
      </c>
      <c r="AC16" s="13">
        <v>0.4</v>
      </c>
      <c r="AD16" s="13">
        <v>0.4</v>
      </c>
      <c r="AE16" s="13">
        <v>0.4</v>
      </c>
      <c r="AF16" s="13">
        <v>0.4</v>
      </c>
    </row>
    <row r="17" spans="1:32">
      <c r="A17" t="s">
        <v>9</v>
      </c>
      <c r="B17" s="13">
        <v>0.4</v>
      </c>
      <c r="C17" s="13">
        <v>0.4</v>
      </c>
      <c r="D17" s="13">
        <v>0.4</v>
      </c>
      <c r="E17" s="13">
        <v>0.4</v>
      </c>
      <c r="F17" s="13">
        <v>0.4</v>
      </c>
      <c r="G17" s="13">
        <v>0.4</v>
      </c>
      <c r="H17" s="13">
        <v>0.4</v>
      </c>
      <c r="I17" s="13">
        <v>0.4</v>
      </c>
      <c r="J17" s="13">
        <v>0.4</v>
      </c>
      <c r="K17" s="13">
        <v>0.4</v>
      </c>
      <c r="L17" s="13">
        <v>0.4</v>
      </c>
      <c r="M17" s="13">
        <v>0.4</v>
      </c>
      <c r="N17" s="13">
        <v>0.4</v>
      </c>
      <c r="O17" s="13">
        <v>0.4</v>
      </c>
      <c r="P17" s="13">
        <v>0.4</v>
      </c>
      <c r="Q17" s="13">
        <v>0.4</v>
      </c>
      <c r="R17" s="13">
        <v>0.4</v>
      </c>
      <c r="S17" s="13">
        <v>0.4</v>
      </c>
      <c r="T17" s="13">
        <v>0.4</v>
      </c>
      <c r="U17" s="13">
        <v>0.4</v>
      </c>
      <c r="V17" s="13">
        <v>0.4</v>
      </c>
      <c r="W17" s="13">
        <v>0.4</v>
      </c>
      <c r="X17" s="13">
        <v>0.4</v>
      </c>
      <c r="Y17" s="13">
        <v>0.4</v>
      </c>
      <c r="Z17" s="13">
        <v>0.4</v>
      </c>
      <c r="AA17" s="13">
        <v>0.4</v>
      </c>
      <c r="AB17" s="13">
        <v>0.4</v>
      </c>
      <c r="AC17" s="13">
        <v>0.4</v>
      </c>
      <c r="AD17" s="13">
        <v>0.4</v>
      </c>
      <c r="AE17" s="13">
        <v>0.4</v>
      </c>
      <c r="AF17" s="13">
        <v>0.4</v>
      </c>
    </row>
    <row r="18" spans="1:32">
      <c r="A18" t="s">
        <v>7</v>
      </c>
      <c r="B18" s="13">
        <v>0.4</v>
      </c>
      <c r="C18" s="13">
        <v>0.4</v>
      </c>
      <c r="D18" s="13">
        <v>0.4</v>
      </c>
      <c r="E18" s="13">
        <v>0.4</v>
      </c>
      <c r="F18" s="13">
        <v>0.4</v>
      </c>
      <c r="G18" s="13">
        <v>0.4</v>
      </c>
      <c r="H18" s="13">
        <v>0.4</v>
      </c>
      <c r="I18" s="13">
        <v>0.4</v>
      </c>
      <c r="J18" s="13">
        <v>0.4</v>
      </c>
      <c r="K18" s="13">
        <v>0.4</v>
      </c>
      <c r="L18" s="13">
        <v>0.4</v>
      </c>
      <c r="M18" s="13">
        <v>0.4</v>
      </c>
      <c r="N18" s="13">
        <v>0.4</v>
      </c>
      <c r="O18" s="13">
        <v>0.4</v>
      </c>
      <c r="P18" s="13">
        <v>0.4</v>
      </c>
      <c r="Q18" s="13">
        <v>0.4</v>
      </c>
      <c r="R18" s="13">
        <v>0.4</v>
      </c>
      <c r="S18" s="13">
        <v>0.4</v>
      </c>
      <c r="T18" s="13">
        <v>0.4</v>
      </c>
      <c r="U18" s="13">
        <v>0.4</v>
      </c>
      <c r="V18" s="13">
        <v>0.4</v>
      </c>
      <c r="W18" s="13">
        <v>0.4</v>
      </c>
      <c r="X18" s="13">
        <v>0.4</v>
      </c>
      <c r="Y18" s="13">
        <v>0.4</v>
      </c>
      <c r="Z18" s="13">
        <v>0.4</v>
      </c>
      <c r="AA18" s="13">
        <v>0.4</v>
      </c>
      <c r="AB18" s="13">
        <v>0.4</v>
      </c>
      <c r="AC18" s="13">
        <v>0.4</v>
      </c>
      <c r="AD18" s="13">
        <v>0.4</v>
      </c>
      <c r="AE18" s="13">
        <v>0.4</v>
      </c>
      <c r="AF18" s="13">
        <v>0.4</v>
      </c>
    </row>
    <row r="19" spans="1:32" hidden="1">
      <c r="A19" t="s">
        <v>93</v>
      </c>
      <c r="B19" s="13">
        <v>0.4</v>
      </c>
      <c r="C19" s="13">
        <v>0.4</v>
      </c>
      <c r="D19" s="13">
        <v>0.4</v>
      </c>
      <c r="E19" s="13">
        <v>0.4</v>
      </c>
      <c r="F19" s="13">
        <v>0.4</v>
      </c>
      <c r="G19" s="13">
        <v>0.4</v>
      </c>
      <c r="H19" s="13">
        <v>0.4</v>
      </c>
      <c r="I19" s="13">
        <v>0.4</v>
      </c>
      <c r="J19" s="13">
        <v>0.4</v>
      </c>
      <c r="K19" s="13">
        <v>0.4</v>
      </c>
      <c r="L19" s="13">
        <v>0.4</v>
      </c>
      <c r="M19" s="13">
        <v>0.4</v>
      </c>
      <c r="N19" s="13">
        <v>0.4</v>
      </c>
      <c r="O19" s="13">
        <v>0.4</v>
      </c>
      <c r="P19" s="13">
        <v>0.4</v>
      </c>
      <c r="Q19" s="13">
        <v>0.4</v>
      </c>
      <c r="R19" s="13">
        <v>0.4</v>
      </c>
      <c r="S19" s="13">
        <v>0.4</v>
      </c>
      <c r="T19" s="13">
        <v>0.4</v>
      </c>
      <c r="U19" s="13">
        <v>0.4</v>
      </c>
      <c r="V19" s="13">
        <v>0.4</v>
      </c>
      <c r="W19" s="13">
        <v>0.4</v>
      </c>
      <c r="X19" s="13">
        <v>0.4</v>
      </c>
      <c r="Y19" s="13">
        <v>0.4</v>
      </c>
      <c r="Z19" s="13">
        <v>0.4</v>
      </c>
      <c r="AA19" s="13">
        <v>0.4</v>
      </c>
      <c r="AB19" s="13">
        <v>0.4</v>
      </c>
      <c r="AC19" s="13">
        <v>0.4</v>
      </c>
      <c r="AD19" s="13">
        <v>0.4</v>
      </c>
      <c r="AE19" s="13">
        <v>0.4</v>
      </c>
      <c r="AF19" s="13">
        <v>0.4</v>
      </c>
    </row>
    <row r="20" spans="1:32" hidden="1">
      <c r="A20" t="s">
        <v>94</v>
      </c>
      <c r="B20" s="13">
        <v>0.4</v>
      </c>
      <c r="C20" s="13">
        <v>0.4</v>
      </c>
      <c r="D20" s="13">
        <v>0.4</v>
      </c>
      <c r="E20" s="13">
        <v>0.4</v>
      </c>
      <c r="F20" s="13">
        <v>0.4</v>
      </c>
      <c r="G20" s="13">
        <v>0.4</v>
      </c>
      <c r="H20" s="13">
        <v>0.4</v>
      </c>
      <c r="I20" s="13">
        <v>0.4</v>
      </c>
      <c r="J20" s="13">
        <v>0.4</v>
      </c>
      <c r="K20" s="13">
        <v>0.4</v>
      </c>
      <c r="L20" s="13">
        <v>0.4</v>
      </c>
      <c r="M20" s="13">
        <v>0.4</v>
      </c>
      <c r="N20" s="13">
        <v>0.4</v>
      </c>
      <c r="O20" s="13">
        <v>0.4</v>
      </c>
      <c r="P20" s="13">
        <v>0.4</v>
      </c>
      <c r="Q20" s="13">
        <v>0.4</v>
      </c>
      <c r="R20" s="13">
        <v>0.4</v>
      </c>
      <c r="S20" s="13">
        <v>0.4</v>
      </c>
      <c r="T20" s="13">
        <v>0.4</v>
      </c>
      <c r="U20" s="13">
        <v>0.4</v>
      </c>
      <c r="V20" s="13">
        <v>0.4</v>
      </c>
      <c r="W20" s="13">
        <v>0.4</v>
      </c>
      <c r="X20" s="13">
        <v>0.4</v>
      </c>
      <c r="Y20" s="13">
        <v>0.4</v>
      </c>
      <c r="Z20" s="13">
        <v>0.4</v>
      </c>
      <c r="AA20" s="13">
        <v>0.4</v>
      </c>
      <c r="AB20" s="13">
        <v>0.4</v>
      </c>
      <c r="AC20" s="13">
        <v>0.4</v>
      </c>
      <c r="AD20" s="13">
        <v>0.4</v>
      </c>
      <c r="AE20" s="13">
        <v>0.4</v>
      </c>
      <c r="AF20" s="13">
        <v>0.4</v>
      </c>
    </row>
    <row r="21" spans="1:32" hidden="1">
      <c r="A21" t="s">
        <v>16</v>
      </c>
      <c r="B21" s="13">
        <v>0.4</v>
      </c>
      <c r="C21" s="13">
        <v>0.4</v>
      </c>
      <c r="D21" s="13">
        <v>0.4</v>
      </c>
      <c r="E21" s="13">
        <v>0.4</v>
      </c>
      <c r="F21" s="13">
        <v>0.4</v>
      </c>
      <c r="G21" s="13">
        <v>0.4</v>
      </c>
      <c r="H21" s="13">
        <v>0.4</v>
      </c>
      <c r="I21" s="13">
        <v>0.4</v>
      </c>
      <c r="J21" s="13">
        <v>0.4</v>
      </c>
      <c r="K21" s="13">
        <v>0.4</v>
      </c>
      <c r="L21" s="13">
        <v>0.4</v>
      </c>
      <c r="M21" s="13">
        <v>0.4</v>
      </c>
      <c r="N21" s="13">
        <v>0.4</v>
      </c>
      <c r="O21" s="13">
        <v>0.4</v>
      </c>
      <c r="P21" s="13">
        <v>0.4</v>
      </c>
      <c r="Q21" s="13">
        <v>0.4</v>
      </c>
      <c r="R21" s="13">
        <v>0.4</v>
      </c>
      <c r="S21" s="13">
        <v>0.4</v>
      </c>
      <c r="T21" s="13">
        <v>0.4</v>
      </c>
      <c r="U21" s="13">
        <v>0.4</v>
      </c>
      <c r="V21" s="13">
        <v>0.4</v>
      </c>
      <c r="W21" s="13">
        <v>0.4</v>
      </c>
      <c r="X21" s="13">
        <v>0.4</v>
      </c>
      <c r="Y21" s="13">
        <v>0.4</v>
      </c>
      <c r="Z21" s="13">
        <v>0.4</v>
      </c>
      <c r="AA21" s="13">
        <v>0.4</v>
      </c>
      <c r="AB21" s="13">
        <v>0.4</v>
      </c>
      <c r="AC21" s="13">
        <v>0.4</v>
      </c>
      <c r="AD21" s="13">
        <v>0.4</v>
      </c>
      <c r="AE21" s="13">
        <v>0.4</v>
      </c>
      <c r="AF21" s="13">
        <v>0.4</v>
      </c>
    </row>
    <row r="22" spans="1:32">
      <c r="A22" t="s">
        <v>15</v>
      </c>
      <c r="B22" s="13">
        <v>0.4</v>
      </c>
      <c r="C22" s="13">
        <v>0.4</v>
      </c>
      <c r="D22" s="13">
        <v>0.4</v>
      </c>
      <c r="E22" s="13">
        <v>0.4</v>
      </c>
      <c r="F22" s="13">
        <v>0.4</v>
      </c>
      <c r="G22" s="13">
        <v>0.4</v>
      </c>
      <c r="H22" s="13">
        <v>0.4</v>
      </c>
      <c r="I22" s="13">
        <v>0.4</v>
      </c>
      <c r="J22" s="13">
        <v>0.4</v>
      </c>
      <c r="K22" s="13">
        <v>0.4</v>
      </c>
      <c r="L22" s="13">
        <v>0.4</v>
      </c>
      <c r="M22" s="13">
        <v>0.4</v>
      </c>
      <c r="N22" s="13">
        <v>0.4</v>
      </c>
      <c r="O22" s="13">
        <v>0.4</v>
      </c>
      <c r="P22" s="13">
        <v>0.4</v>
      </c>
      <c r="Q22" s="13">
        <v>0.4</v>
      </c>
      <c r="R22" s="13">
        <v>0.4</v>
      </c>
      <c r="S22" s="13">
        <v>0.4</v>
      </c>
      <c r="T22" s="13">
        <v>0.4</v>
      </c>
      <c r="U22" s="13">
        <v>0.4</v>
      </c>
      <c r="V22" s="13">
        <v>0.4</v>
      </c>
      <c r="W22" s="13">
        <v>0.4</v>
      </c>
      <c r="X22" s="13">
        <v>0.4</v>
      </c>
      <c r="Y22" s="13">
        <v>0.4</v>
      </c>
      <c r="Z22" s="13">
        <v>0.4</v>
      </c>
      <c r="AA22" s="13">
        <v>0.4</v>
      </c>
      <c r="AB22" s="13">
        <v>0.4</v>
      </c>
      <c r="AC22" s="13">
        <v>0.4</v>
      </c>
      <c r="AD22" s="13">
        <v>0.4</v>
      </c>
      <c r="AE22" s="13">
        <v>0.4</v>
      </c>
      <c r="AF22" s="13">
        <v>0.4</v>
      </c>
    </row>
    <row r="23" spans="1:32" hidden="1">
      <c r="A23" t="s">
        <v>12</v>
      </c>
      <c r="B23" s="13">
        <v>0.2</v>
      </c>
      <c r="C23" s="13">
        <v>0.2</v>
      </c>
      <c r="D23" s="13">
        <v>0.2</v>
      </c>
      <c r="E23" s="13">
        <v>0.2</v>
      </c>
      <c r="F23" s="13">
        <v>0.2</v>
      </c>
      <c r="G23" s="13">
        <v>0.2</v>
      </c>
      <c r="H23" s="13">
        <v>0.2</v>
      </c>
      <c r="I23" s="13">
        <v>0.2</v>
      </c>
      <c r="J23" s="13">
        <v>0.2</v>
      </c>
      <c r="K23" s="13">
        <v>0.2</v>
      </c>
      <c r="L23" s="13">
        <v>0.2</v>
      </c>
      <c r="M23" s="13">
        <v>0.2</v>
      </c>
      <c r="N23" s="13">
        <v>0.2</v>
      </c>
      <c r="O23" s="13">
        <v>0.2</v>
      </c>
      <c r="P23" s="13">
        <v>0.2</v>
      </c>
      <c r="Q23" s="13">
        <v>0.2</v>
      </c>
      <c r="R23" s="13">
        <v>0.2</v>
      </c>
      <c r="S23" s="13">
        <v>0.2</v>
      </c>
      <c r="T23" s="13">
        <v>0.2</v>
      </c>
      <c r="U23" s="13">
        <v>0.2</v>
      </c>
      <c r="V23" s="13">
        <v>0.2</v>
      </c>
      <c r="W23" s="13">
        <v>0.2</v>
      </c>
      <c r="X23" s="13">
        <v>0.2</v>
      </c>
      <c r="Y23" s="13">
        <v>0.2</v>
      </c>
      <c r="Z23" s="13">
        <v>0.2</v>
      </c>
      <c r="AA23" s="13">
        <v>0.2</v>
      </c>
      <c r="AB23" s="13">
        <v>0.2</v>
      </c>
      <c r="AC23" s="13">
        <v>0.2</v>
      </c>
      <c r="AD23" s="13">
        <v>0.2</v>
      </c>
      <c r="AE23" s="13">
        <v>0.2</v>
      </c>
      <c r="AF23" s="13">
        <v>0.2</v>
      </c>
    </row>
    <row r="24" spans="1:32" hidden="1">
      <c r="A24" t="s">
        <v>13</v>
      </c>
      <c r="B24" s="13">
        <v>0.2</v>
      </c>
      <c r="C24" s="13">
        <v>0.2</v>
      </c>
      <c r="D24" s="13">
        <v>0.2</v>
      </c>
      <c r="E24" s="13">
        <v>0.2</v>
      </c>
      <c r="F24" s="13">
        <v>0.2</v>
      </c>
      <c r="G24" s="13">
        <v>0.2</v>
      </c>
      <c r="H24" s="13">
        <v>0.2</v>
      </c>
      <c r="I24" s="13">
        <v>0.2</v>
      </c>
      <c r="J24" s="13">
        <v>0.2</v>
      </c>
      <c r="K24" s="13">
        <v>0.2</v>
      </c>
      <c r="L24" s="13">
        <v>0.2</v>
      </c>
      <c r="M24" s="13">
        <v>0.2</v>
      </c>
      <c r="N24" s="13">
        <v>0.2</v>
      </c>
      <c r="O24" s="13">
        <v>0.2</v>
      </c>
      <c r="P24" s="13">
        <v>0.2</v>
      </c>
      <c r="Q24" s="13">
        <v>0.2</v>
      </c>
      <c r="R24" s="13">
        <v>0.2</v>
      </c>
      <c r="S24" s="13">
        <v>0.2</v>
      </c>
      <c r="T24" s="13">
        <v>0.2</v>
      </c>
      <c r="U24" s="13">
        <v>0.2</v>
      </c>
      <c r="V24" s="13">
        <v>0.2</v>
      </c>
      <c r="W24" s="13">
        <v>0.2</v>
      </c>
      <c r="X24" s="13">
        <v>0.2</v>
      </c>
      <c r="Y24" s="13">
        <v>0.2</v>
      </c>
      <c r="Z24" s="13">
        <v>0.2</v>
      </c>
      <c r="AA24" s="13">
        <v>0.2</v>
      </c>
      <c r="AB24" s="13">
        <v>0.2</v>
      </c>
      <c r="AC24" s="13">
        <v>0.2</v>
      </c>
      <c r="AD24" s="13">
        <v>0.2</v>
      </c>
      <c r="AE24" s="13">
        <v>0.2</v>
      </c>
      <c r="AF24" s="13">
        <v>0.2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029C-32AA-4068-8E8E-9F154E0C0FFD}">
  <dimension ref="A2:R19"/>
  <sheetViews>
    <sheetView topLeftCell="A4" workbookViewId="0">
      <selection activeCell="P27" sqref="P27"/>
    </sheetView>
  </sheetViews>
  <sheetFormatPr defaultRowHeight="15.6"/>
  <sheetData>
    <row r="2" spans="2:3">
      <c r="B2" t="s">
        <v>78</v>
      </c>
      <c r="C2">
        <v>19.440000000000001</v>
      </c>
    </row>
    <row r="3" spans="2:3">
      <c r="B3" t="s">
        <v>79</v>
      </c>
      <c r="C3">
        <v>10.49</v>
      </c>
    </row>
    <row r="4" spans="2:3">
      <c r="B4" t="s">
        <v>81</v>
      </c>
      <c r="C4">
        <v>19.53</v>
      </c>
    </row>
    <row r="5" spans="2:3">
      <c r="B5" t="s">
        <v>80</v>
      </c>
      <c r="C5">
        <v>19.809999999999999</v>
      </c>
    </row>
    <row r="6" spans="2:3">
      <c r="B6" t="s">
        <v>82</v>
      </c>
      <c r="C6">
        <v>188.13</v>
      </c>
    </row>
    <row r="10" spans="2:3">
      <c r="B10" t="s">
        <v>78</v>
      </c>
      <c r="C10">
        <v>952</v>
      </c>
    </row>
    <row r="11" spans="2:3">
      <c r="B11" t="s">
        <v>79</v>
      </c>
      <c r="C11">
        <v>709</v>
      </c>
    </row>
    <row r="12" spans="2:3">
      <c r="B12" t="s">
        <v>81</v>
      </c>
      <c r="C12">
        <v>450</v>
      </c>
    </row>
    <row r="13" spans="2:3">
      <c r="B13" t="s">
        <v>80</v>
      </c>
      <c r="C13">
        <v>435</v>
      </c>
    </row>
    <row r="14" spans="2:3">
      <c r="B14" t="s">
        <v>82</v>
      </c>
      <c r="C14">
        <v>334.53</v>
      </c>
    </row>
    <row r="17" spans="1:18">
      <c r="A17" t="s">
        <v>83</v>
      </c>
    </row>
    <row r="18" spans="1:18">
      <c r="A18" t="s">
        <v>84</v>
      </c>
      <c r="B18" s="5">
        <v>1100229</v>
      </c>
      <c r="C18" s="5">
        <v>1211700</v>
      </c>
      <c r="D18" s="5">
        <v>1150000</v>
      </c>
      <c r="E18" s="5">
        <f>D18</f>
        <v>1150000</v>
      </c>
      <c r="F18" s="5">
        <f>D18</f>
        <v>1150000</v>
      </c>
      <c r="G18" s="5">
        <f>D18</f>
        <v>1150000</v>
      </c>
      <c r="H18" s="5">
        <f>D18</f>
        <v>1150000</v>
      </c>
      <c r="I18" s="5">
        <f>D18</f>
        <v>1150000</v>
      </c>
      <c r="J18" s="5">
        <f>0.4*D18+0.6*B18</f>
        <v>1120137.3999999999</v>
      </c>
      <c r="K18" s="5">
        <f>0.4*L18+0.6*B18</f>
        <v>4103177.4</v>
      </c>
      <c r="L18" s="5">
        <v>8607600</v>
      </c>
      <c r="M18" s="5">
        <v>1409100</v>
      </c>
      <c r="N18" s="5">
        <v>1100229</v>
      </c>
      <c r="O18" s="5">
        <f>L18</f>
        <v>8607600</v>
      </c>
      <c r="P18" s="5">
        <f>L18</f>
        <v>8607600</v>
      </c>
      <c r="Q18" s="5">
        <f>M18</f>
        <v>1409100</v>
      </c>
      <c r="R18" s="5">
        <f>M18</f>
        <v>1409100</v>
      </c>
    </row>
    <row r="19" spans="1:18">
      <c r="A19">
        <v>200</v>
      </c>
      <c r="B19">
        <f>B18/A19</f>
        <v>5501.1450000000004</v>
      </c>
      <c r="C19">
        <f t="shared" ref="C19:R19" si="0">C18/B19</f>
        <v>220.26323610811929</v>
      </c>
      <c r="D19">
        <f t="shared" si="0"/>
        <v>5221.0256251547416</v>
      </c>
      <c r="E19">
        <f t="shared" si="0"/>
        <v>220.26323610811929</v>
      </c>
      <c r="F19">
        <f t="shared" si="0"/>
        <v>5221.0256251547416</v>
      </c>
      <c r="G19">
        <f t="shared" si="0"/>
        <v>220.26323610811929</v>
      </c>
      <c r="H19">
        <f t="shared" si="0"/>
        <v>5221.0256251547416</v>
      </c>
      <c r="I19">
        <f t="shared" si="0"/>
        <v>220.26323610811929</v>
      </c>
      <c r="J19">
        <f t="shared" si="0"/>
        <v>5085.4487557340926</v>
      </c>
      <c r="K19">
        <f t="shared" si="0"/>
        <v>806.84667117596382</v>
      </c>
      <c r="L19">
        <f t="shared" si="0"/>
        <v>10668.197945781427</v>
      </c>
      <c r="M19">
        <f t="shared" si="0"/>
        <v>132.08416333868334</v>
      </c>
      <c r="N19">
        <f t="shared" si="0"/>
        <v>8329.7571199270114</v>
      </c>
      <c r="O19">
        <f t="shared" si="0"/>
        <v>1033.3554599579277</v>
      </c>
      <c r="P19">
        <f t="shared" si="0"/>
        <v>8329.7571199270114</v>
      </c>
      <c r="Q19">
        <f t="shared" si="0"/>
        <v>169.16459624363537</v>
      </c>
      <c r="R19">
        <f t="shared" si="0"/>
        <v>8329.7571199270114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命名范围</vt:lpstr>
      </vt:variant>
      <vt:variant>
        <vt:i4>3</vt:i4>
      </vt:variant>
    </vt:vector>
  </HeadingPairs>
  <TitlesOfParts>
    <vt:vector size="36" baseType="lpstr">
      <vt:lpstr>yearFC</vt:lpstr>
      <vt:lpstr>temfc</vt:lpstr>
      <vt:lpstr>gradefc</vt:lpstr>
      <vt:lpstr>degradeFC</vt:lpstr>
      <vt:lpstr>FC</vt:lpstr>
      <vt:lpstr>cargoFC1</vt:lpstr>
      <vt:lpstr>maxcargo1</vt:lpstr>
      <vt:lpstr>findingtime1</vt:lpstr>
      <vt:lpstr>yearMSRP</vt:lpstr>
      <vt:lpstr>bodyprice</vt:lpstr>
      <vt:lpstr>MSRP1</vt:lpstr>
      <vt:lpstr>risk_wtp</vt:lpstr>
      <vt:lpstr>volume</vt:lpstr>
      <vt:lpstr>battery_capacity</vt:lpstr>
      <vt:lpstr>tonkm1</vt:lpstr>
      <vt:lpstr>cubeweight</vt:lpstr>
      <vt:lpstr>totalmass</vt:lpstr>
      <vt:lpstr>totalmass1</vt:lpstr>
      <vt:lpstr>batteryrent</vt:lpstr>
      <vt:lpstr>batteryprice</vt:lpstr>
      <vt:lpstr>mmcost</vt:lpstr>
      <vt:lpstr>mmavalibility</vt:lpstr>
      <vt:lpstr>retirekm</vt:lpstr>
      <vt:lpstr>retireyear</vt:lpstr>
      <vt:lpstr>insura</vt:lpstr>
      <vt:lpstr>cargomass1</vt:lpstr>
      <vt:lpstr>unitcostablecapacity1</vt:lpstr>
      <vt:lpstr>unitcostrestcapacity1</vt:lpstr>
      <vt:lpstr>citecarbonintensity1</vt:lpstr>
      <vt:lpstr>visioncarbonintensity</vt:lpstr>
      <vt:lpstr>servicecapacity</vt:lpstr>
      <vt:lpstr>highwayratio</vt:lpstr>
      <vt:lpstr>Sheet1</vt:lpstr>
      <vt:lpstr>battery_capacity</vt:lpstr>
      <vt:lpstr>h_trailer_hwmMSRP</vt:lpstr>
      <vt:lpstr>volum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宝彤 张</dc:creator>
  <cp:lastModifiedBy>宝彤 张</cp:lastModifiedBy>
  <dcterms:created xsi:type="dcterms:W3CDTF">2024-06-18T07:55:57Z</dcterms:created>
  <dcterms:modified xsi:type="dcterms:W3CDTF">2026-07-02T13:23:29Z</dcterms:modified>
</cp:coreProperties>
</file>