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Effect Size Tree" sheetId="1" state="visible" r:id="rId2"/>
    <sheet name="Generalized Eta Squar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<sst xmlns="http://schemas.openxmlformats.org/spreadsheetml/2006/main" count="482" uniqueCount="160">
  <si>
    <r>
      <rPr>
        <b val="true"/>
        <i val="true"/>
        <sz val="11"/>
        <rFont val="Calibri"/>
        <family val="2"/>
        <charset val="1"/>
      </rPr>
      <t xml:space="preserve">d</t>
    </r>
    <r>
      <rPr>
        <b val="true"/>
        <i val="true"/>
        <vertAlign val="subscript"/>
        <sz val="11"/>
        <rFont val="Calibri"/>
        <family val="2"/>
        <charset val="1"/>
      </rPr>
      <t xml:space="preserve">z</t>
    </r>
    <r>
      <rPr>
        <b val="true"/>
        <sz val="11"/>
        <rFont val="Calibri"/>
        <family val="2"/>
        <charset val="1"/>
      </rPr>
      <t xml:space="preserve"> from </t>
    </r>
    <r>
      <rPr>
        <b val="true"/>
        <i val="true"/>
        <sz val="11"/>
        <rFont val="Calibri"/>
        <family val="2"/>
        <charset val="1"/>
      </rPr>
      <t xml:space="preserve">t</t>
    </r>
    <r>
      <rPr>
        <b val="true"/>
        <sz val="11"/>
        <rFont val="Calibri"/>
        <family val="2"/>
        <charset val="1"/>
      </rPr>
      <t xml:space="preserve"> for correlated samples</t>
    </r>
  </si>
  <si>
    <t xml:space="preserve">n pairs</t>
  </si>
  <si>
    <r>
      <rPr>
        <b val="true"/>
        <i val="true"/>
        <sz val="11"/>
        <rFont val="Calibri"/>
        <family val="2"/>
        <charset val="1"/>
      </rPr>
      <t xml:space="preserve">t</t>
    </r>
    <r>
      <rPr>
        <b val="true"/>
        <sz val="11"/>
        <rFont val="Calibri"/>
        <family val="2"/>
        <charset val="1"/>
      </rPr>
      <t xml:space="preserve">-value</t>
    </r>
  </si>
  <si>
    <r>
      <rPr>
        <b val="true"/>
        <sz val="11"/>
        <rFont val="Calibri"/>
        <family val="2"/>
        <charset val="1"/>
      </rPr>
      <t xml:space="preserve">Cohen's d</t>
    </r>
    <r>
      <rPr>
        <b val="true"/>
        <vertAlign val="subscript"/>
        <sz val="11"/>
        <rFont val="Calibri"/>
        <family val="2"/>
        <charset val="1"/>
      </rPr>
      <t xml:space="preserve">z</t>
    </r>
  </si>
  <si>
    <t xml:space="preserve">CL effect size</t>
  </si>
  <si>
    <t xml:space="preserve">Correlated (or Dependent) Samples</t>
  </si>
  <si>
    <t xml:space="preserve">Mean 1</t>
  </si>
  <si>
    <t xml:space="preserve">Mean 2</t>
  </si>
  <si>
    <r>
      <rPr>
        <b val="true"/>
        <sz val="11"/>
        <rFont val="Calibri"/>
        <family val="2"/>
        <charset val="1"/>
      </rPr>
      <t xml:space="preserve">M</t>
    </r>
    <r>
      <rPr>
        <b val="true"/>
        <vertAlign val="subscript"/>
        <sz val="11"/>
        <rFont val="Calibri"/>
        <family val="2"/>
        <charset val="1"/>
      </rPr>
      <t xml:space="preserve">diff</t>
    </r>
  </si>
  <si>
    <t xml:space="preserve">SD 1</t>
  </si>
  <si>
    <t xml:space="preserve">SD 2</t>
  </si>
  <si>
    <r>
      <rPr>
        <b val="true"/>
        <sz val="11"/>
        <rFont val="Calibri"/>
        <family val="2"/>
        <charset val="1"/>
      </rPr>
      <t xml:space="preserve">S</t>
    </r>
    <r>
      <rPr>
        <b val="true"/>
        <vertAlign val="subscript"/>
        <sz val="11"/>
        <rFont val="Calibri"/>
        <family val="2"/>
        <charset val="1"/>
      </rPr>
      <t xml:space="preserve">diff</t>
    </r>
  </si>
  <si>
    <r>
      <rPr>
        <b val="true"/>
        <sz val="11"/>
        <rFont val="Calibri"/>
        <family val="2"/>
        <charset val="1"/>
      </rPr>
      <t xml:space="preserve">Cohen's d</t>
    </r>
    <r>
      <rPr>
        <b val="true"/>
        <vertAlign val="subscript"/>
        <sz val="11"/>
        <rFont val="Calibri"/>
        <family val="2"/>
        <charset val="1"/>
      </rPr>
      <t xml:space="preserve">rm</t>
    </r>
  </si>
  <si>
    <r>
      <rPr>
        <b val="true"/>
        <sz val="11"/>
        <color rgb="FF000000"/>
        <rFont val="Calibri"/>
        <family val="2"/>
        <charset val="1"/>
      </rPr>
      <t xml:space="preserve">Reporting Example:</t>
    </r>
    <r>
      <rPr>
        <sz val="11"/>
        <color rgb="FF000000"/>
        <rFont val="Calibri"/>
        <family val="2"/>
        <charset val="1"/>
      </rPr>
      <t xml:space="preserve"> Mean 1 was higher (</t>
    </r>
    <r>
      <rPr>
        <i val="true"/>
        <sz val="11"/>
        <color rgb="FF000000"/>
        <rFont val="Calibri"/>
        <family val="2"/>
        <charset val="1"/>
      </rPr>
      <t xml:space="preserve">M</t>
    </r>
    <r>
      <rPr>
        <sz val="11"/>
        <color rgb="FF000000"/>
        <rFont val="Calibri"/>
        <family val="2"/>
        <charset val="1"/>
      </rPr>
      <t xml:space="preserve"> = 8.7, </t>
    </r>
    <r>
      <rPr>
        <i val="true"/>
        <sz val="11"/>
        <color rgb="FF000000"/>
        <rFont val="Calibri"/>
        <family val="2"/>
        <charset val="1"/>
      </rPr>
      <t xml:space="preserve">SD</t>
    </r>
    <r>
      <rPr>
        <sz val="11"/>
        <color rgb="FF000000"/>
        <rFont val="Calibri"/>
        <family val="2"/>
        <charset val="1"/>
      </rPr>
      <t xml:space="preserve"> = 0.82) than Mean 2 (</t>
    </r>
    <r>
      <rPr>
        <i val="true"/>
        <sz val="11"/>
        <color rgb="FF000000"/>
        <rFont val="Calibri"/>
        <family val="2"/>
        <charset val="1"/>
      </rPr>
      <t xml:space="preserve">M </t>
    </r>
    <r>
      <rPr>
        <sz val="11"/>
        <color rgb="FF000000"/>
        <rFont val="Calibri"/>
        <family val="2"/>
        <charset val="1"/>
      </rPr>
      <t xml:space="preserve">= 7.7, </t>
    </r>
    <r>
      <rPr>
        <i val="true"/>
        <sz val="11"/>
        <color rgb="FF000000"/>
        <rFont val="Calibri"/>
        <family val="2"/>
        <charset val="1"/>
      </rPr>
      <t xml:space="preserve">SD</t>
    </r>
    <r>
      <rPr>
        <sz val="11"/>
        <color rgb="FF000000"/>
        <rFont val="Calibri"/>
        <family val="2"/>
        <charset val="1"/>
      </rPr>
      <t xml:space="preserve"> = 0.95), </t>
    </r>
    <r>
      <rPr>
        <i val="true"/>
        <sz val="11"/>
        <color rgb="FF000000"/>
        <rFont val="Calibri"/>
        <family val="2"/>
        <charset val="1"/>
      </rPr>
      <t xml:space="preserve"> t</t>
    </r>
    <r>
      <rPr>
        <sz val="11"/>
        <color rgb="FF000000"/>
        <rFont val="Calibri"/>
        <family val="2"/>
        <charset val="1"/>
      </rPr>
      <t xml:space="preserve">(9) = 4.74, </t>
    </r>
    <r>
      <rPr>
        <i val="true"/>
        <sz val="11"/>
        <color rgb="FF000000"/>
        <rFont val="Calibri"/>
        <family val="2"/>
        <charset val="1"/>
      </rPr>
      <t xml:space="preserve">p</t>
    </r>
    <r>
      <rPr>
        <sz val="11"/>
        <color rgb="FF000000"/>
        <rFont val="Calibri"/>
        <family val="2"/>
        <charset val="1"/>
      </rPr>
      <t xml:space="preserve"> = .001, 95% CI [0.52, 1.48], Hedges’s </t>
    </r>
    <r>
      <rPr>
        <i val="true"/>
        <sz val="11"/>
        <color rgb="FF000000"/>
        <rFont val="Calibri"/>
        <family val="2"/>
        <charset val="1"/>
      </rPr>
      <t xml:space="preserve">g</t>
    </r>
    <r>
      <rPr>
        <i val="true"/>
        <vertAlign val="subscript"/>
        <sz val="11"/>
        <color rgb="FF000000"/>
        <rFont val="Calibri"/>
        <family val="2"/>
        <charset val="1"/>
      </rPr>
      <t xml:space="preserve">av</t>
    </r>
    <r>
      <rPr>
        <sz val="11"/>
        <color rgb="FF000000"/>
        <rFont val="Calibri"/>
        <family val="2"/>
        <charset val="1"/>
      </rPr>
      <t xml:space="preserve"> = 1.03 95% CI [0.50, 1.72]. The CL effect size indicates that after controlling for individual differences, the likelihood that a person scores higher for Mean 1 than for Mean 2 is 93%.</t>
    </r>
  </si>
  <si>
    <t xml:space="preserve">r</t>
  </si>
  <si>
    <r>
      <rPr>
        <b val="true"/>
        <sz val="11"/>
        <rFont val="Calibri"/>
        <family val="2"/>
        <charset val="1"/>
      </rPr>
      <t xml:space="preserve">SE</t>
    </r>
    <r>
      <rPr>
        <b val="true"/>
        <vertAlign val="subscript"/>
        <sz val="11"/>
        <rFont val="Calibri"/>
        <family val="2"/>
        <charset val="1"/>
      </rPr>
      <t xml:space="preserve">diff</t>
    </r>
  </si>
  <si>
    <r>
      <rPr>
        <b val="true"/>
        <sz val="11"/>
        <rFont val="Calibri"/>
        <family val="2"/>
        <charset val="1"/>
      </rPr>
      <t xml:space="preserve">Hedges g</t>
    </r>
    <r>
      <rPr>
        <b val="true"/>
        <vertAlign val="subscript"/>
        <sz val="11"/>
        <rFont val="Calibri"/>
        <family val="2"/>
        <charset val="1"/>
      </rPr>
      <t xml:space="preserve">rm</t>
    </r>
  </si>
  <si>
    <r>
      <rPr>
        <b val="true"/>
        <sz val="11"/>
        <rFont val="Calibri"/>
        <family val="2"/>
        <charset val="1"/>
      </rPr>
      <t xml:space="preserve">95% CI M</t>
    </r>
    <r>
      <rPr>
        <b val="true"/>
        <vertAlign val="subscript"/>
        <sz val="11"/>
        <rFont val="Calibri"/>
        <family val="2"/>
        <charset val="1"/>
      </rPr>
      <t xml:space="preserve">diff</t>
    </r>
    <r>
      <rPr>
        <b val="true"/>
        <sz val="11"/>
        <rFont val="Calibri"/>
        <family val="2"/>
        <charset val="1"/>
      </rPr>
      <t xml:space="preserve"> [Low; High]</t>
    </r>
  </si>
  <si>
    <r>
      <rPr>
        <b val="true"/>
        <sz val="11"/>
        <rFont val="Calibri"/>
        <family val="2"/>
        <charset val="1"/>
      </rPr>
      <t xml:space="preserve">Cohen's d</t>
    </r>
    <r>
      <rPr>
        <b val="true"/>
        <vertAlign val="subscript"/>
        <sz val="11"/>
        <rFont val="Calibri"/>
        <family val="2"/>
        <charset val="1"/>
      </rPr>
      <t xml:space="preserve">av</t>
    </r>
  </si>
  <si>
    <r>
      <rPr>
        <b val="true"/>
        <sz val="11"/>
        <rFont val="Calibri"/>
        <family val="2"/>
        <charset val="1"/>
      </rPr>
      <t xml:space="preserve">Hedges g</t>
    </r>
    <r>
      <rPr>
        <b val="true"/>
        <vertAlign val="subscript"/>
        <sz val="11"/>
        <rFont val="Calibri"/>
        <family val="2"/>
        <charset val="1"/>
      </rPr>
      <t xml:space="preserve">av</t>
    </r>
  </si>
  <si>
    <t xml:space="preserve">t</t>
  </si>
  <si>
    <t xml:space="preserve">df</t>
  </si>
  <si>
    <t xml:space="preserve">p</t>
  </si>
  <si>
    <t xml:space="preserve">Recommended: </t>
  </si>
  <si>
    <t xml:space="preserve">Partial η²</t>
  </si>
  <si>
    <t xml:space="preserve">F</t>
  </si>
  <si>
    <r>
      <rPr>
        <b val="true"/>
        <sz val="11"/>
        <rFont val="Calibri"/>
        <family val="2"/>
        <charset val="1"/>
      </rPr>
      <t xml:space="preserve">η</t>
    </r>
    <r>
      <rPr>
        <b val="true"/>
        <vertAlign val="subscript"/>
        <sz val="11"/>
        <rFont val="Calibri"/>
        <family val="2"/>
        <charset val="1"/>
      </rPr>
      <t xml:space="preserve">p</t>
    </r>
    <r>
      <rPr>
        <b val="true"/>
        <sz val="11"/>
        <rFont val="Calibri"/>
        <family val="2"/>
        <charset val="1"/>
      </rPr>
      <t xml:space="preserve">²</t>
    </r>
  </si>
  <si>
    <t xml:space="preserve">Independent Samples</t>
  </si>
  <si>
    <r>
      <rPr>
        <b val="true"/>
        <sz val="11"/>
        <color rgb="FF000000"/>
        <rFont val="Calibri"/>
        <family val="2"/>
        <charset val="1"/>
      </rPr>
      <t xml:space="preserve">Reporting Example</t>
    </r>
    <r>
      <rPr>
        <sz val="11"/>
        <color rgb="FF000000"/>
        <rFont val="Calibri"/>
        <family val="2"/>
        <charset val="1"/>
      </rPr>
      <t xml:space="preserve">: Group 1 scored higher (M = 8.7, SD = 0.82) than Group 2 (M = 7.7, SD = 0.95), </t>
    </r>
    <r>
      <rPr>
        <i val="true"/>
        <sz val="11"/>
        <color rgb="FF000000"/>
        <rFont val="Calibri"/>
        <family val="2"/>
        <charset val="1"/>
      </rPr>
      <t xml:space="preserve">t</t>
    </r>
    <r>
      <rPr>
        <sz val="11"/>
        <color rgb="FF000000"/>
        <rFont val="Calibri"/>
        <family val="2"/>
        <charset val="1"/>
      </rPr>
      <t xml:space="preserve">(18) = 2.52, </t>
    </r>
    <r>
      <rPr>
        <i val="true"/>
        <sz val="11"/>
        <color rgb="FF000000"/>
        <rFont val="Calibri"/>
        <family val="2"/>
        <charset val="1"/>
      </rPr>
      <t xml:space="preserve">p</t>
    </r>
    <r>
      <rPr>
        <sz val="11"/>
        <color rgb="FF000000"/>
        <rFont val="Calibri"/>
        <family val="2"/>
        <charset val="1"/>
      </rPr>
      <t xml:space="preserve"> = .022, 95% CI [0.17, 1.83], Hedges’s </t>
    </r>
    <r>
      <rPr>
        <i val="true"/>
        <sz val="11"/>
        <color rgb="FF000000"/>
        <rFont val="Calibri"/>
        <family val="2"/>
        <charset val="1"/>
      </rPr>
      <t xml:space="preserve">g</t>
    </r>
    <r>
      <rPr>
        <i val="true"/>
        <vertAlign val="subscript"/>
        <sz val="11"/>
        <color rgb="FF000000"/>
        <rFont val="Calibri"/>
        <family val="2"/>
        <charset val="1"/>
      </rPr>
      <t xml:space="preserve">s</t>
    </r>
    <r>
      <rPr>
        <sz val="11"/>
        <color rgb="FF000000"/>
        <rFont val="Calibri"/>
        <family val="2"/>
        <charset val="1"/>
      </rPr>
      <t xml:space="preserve"> = 1.08, 95% CI [0.13, 2.01]. The CL effect size indicates that the chance that for a randomly selected pair of individuals the score of a person from Group 1 is higher than the score of a person from group 2 is 79%.</t>
    </r>
  </si>
  <si>
    <t xml:space="preserve">df effect</t>
  </si>
  <si>
    <r>
      <rPr>
        <b val="true"/>
        <sz val="11"/>
        <rFont val="Calibri"/>
        <family val="2"/>
        <charset val="1"/>
      </rPr>
      <t xml:space="preserve">ω</t>
    </r>
    <r>
      <rPr>
        <b val="true"/>
        <vertAlign val="subscript"/>
        <sz val="11"/>
        <rFont val="Calibri"/>
        <family val="2"/>
        <charset val="1"/>
      </rPr>
      <t xml:space="preserve">p</t>
    </r>
    <r>
      <rPr>
        <b val="true"/>
        <sz val="11"/>
        <rFont val="Calibri"/>
        <family val="2"/>
        <charset val="1"/>
      </rPr>
      <t xml:space="preserve">²</t>
    </r>
  </si>
  <si>
    <t xml:space="preserve">Mean group 1</t>
  </si>
  <si>
    <t xml:space="preserve">Mean group 2</t>
  </si>
  <si>
    <r>
      <rPr>
        <b val="true"/>
        <sz val="11"/>
        <rFont val="Calibri"/>
        <family val="2"/>
        <charset val="1"/>
      </rPr>
      <t xml:space="preserve">Cohen's d</t>
    </r>
    <r>
      <rPr>
        <b val="true"/>
        <vertAlign val="subscript"/>
        <sz val="11"/>
        <rFont val="Calibri"/>
        <family val="2"/>
        <charset val="1"/>
      </rPr>
      <t xml:space="preserve">s</t>
    </r>
  </si>
  <si>
    <t xml:space="preserve">df error</t>
  </si>
  <si>
    <t xml:space="preserve">SD group 1</t>
  </si>
  <si>
    <t xml:space="preserve">SD group 2</t>
  </si>
  <si>
    <t xml:space="preserve">Cohen's d</t>
  </si>
  <si>
    <r>
      <rPr>
        <b val="true"/>
        <sz val="11"/>
        <color rgb="FF000000"/>
        <rFont val="Calibri"/>
        <family val="2"/>
        <charset val="1"/>
      </rPr>
      <t xml:space="preserve">Reporting Example</t>
    </r>
    <r>
      <rPr>
        <sz val="11"/>
        <color rgb="FF000000"/>
        <rFont val="Calibri"/>
        <family val="2"/>
        <charset val="1"/>
      </rPr>
      <t xml:space="preserve">: Group 1 scored higher (</t>
    </r>
    <r>
      <rPr>
        <i val="true"/>
        <sz val="11"/>
        <color rgb="FF000000"/>
        <rFont val="Calibri"/>
        <family val="2"/>
        <charset val="1"/>
      </rPr>
      <t xml:space="preserve">M</t>
    </r>
    <r>
      <rPr>
        <sz val="11"/>
        <color rgb="FF000000"/>
        <rFont val="Calibri"/>
        <family val="2"/>
        <charset val="1"/>
      </rPr>
      <t xml:space="preserve"> = 8.7, </t>
    </r>
    <r>
      <rPr>
        <i val="true"/>
        <sz val="11"/>
        <color rgb="FF000000"/>
        <rFont val="Calibri"/>
        <family val="2"/>
        <charset val="1"/>
      </rPr>
      <t xml:space="preserve">SD</t>
    </r>
    <r>
      <rPr>
        <sz val="11"/>
        <color rgb="FF000000"/>
        <rFont val="Calibri"/>
        <family val="2"/>
        <charset val="1"/>
      </rPr>
      <t xml:space="preserve"> = 0.82) than Group 2 (</t>
    </r>
    <r>
      <rPr>
        <i val="true"/>
        <sz val="11"/>
        <color rgb="FF000000"/>
        <rFont val="Calibri"/>
        <family val="2"/>
        <charset val="1"/>
      </rPr>
      <t xml:space="preserve">M</t>
    </r>
    <r>
      <rPr>
        <sz val="11"/>
        <color rgb="FF000000"/>
        <rFont val="Calibri"/>
        <family val="2"/>
        <charset val="1"/>
      </rPr>
      <t xml:space="preserve"> = 7.7, </t>
    </r>
    <r>
      <rPr>
        <i val="true"/>
        <sz val="11"/>
        <color rgb="FF000000"/>
        <rFont val="Calibri"/>
        <family val="2"/>
        <charset val="1"/>
      </rPr>
      <t xml:space="preserve">SD</t>
    </r>
    <r>
      <rPr>
        <sz val="11"/>
        <color rgb="FF000000"/>
        <rFont val="Calibri"/>
        <family val="2"/>
        <charset val="1"/>
      </rPr>
      <t xml:space="preserve"> = 0.95),   </t>
    </r>
    <r>
      <rPr>
        <i val="true"/>
        <sz val="11"/>
        <color rgb="FF000000"/>
        <rFont val="Calibri"/>
        <family val="2"/>
        <charset val="1"/>
      </rPr>
      <t xml:space="preserve">F</t>
    </r>
    <r>
      <rPr>
        <sz val="11"/>
        <color rgb="FF000000"/>
        <rFont val="Calibri"/>
        <family val="2"/>
        <charset val="1"/>
      </rPr>
      <t xml:space="preserve">(1, 18) =  6.34, </t>
    </r>
    <r>
      <rPr>
        <i val="true"/>
        <sz val="11"/>
        <color rgb="FF000000"/>
        <rFont val="Calibri"/>
        <family val="2"/>
        <charset val="1"/>
      </rPr>
      <t xml:space="preserve">p</t>
    </r>
    <r>
      <rPr>
        <sz val="11"/>
        <color rgb="FF000000"/>
        <rFont val="Calibri"/>
        <family val="2"/>
        <charset val="1"/>
      </rPr>
      <t xml:space="preserve"> = .022, ω</t>
    </r>
    <r>
      <rPr>
        <vertAlign val="subscript"/>
        <sz val="11"/>
        <color rgb="FF000000"/>
        <rFont val="Calibri"/>
        <family val="2"/>
        <charset val="1"/>
      </rPr>
      <t xml:space="preserve">p</t>
    </r>
    <r>
      <rPr>
        <sz val="11"/>
        <color rgb="FF000000"/>
        <rFont val="Calibri"/>
        <family val="2"/>
        <charset val="1"/>
      </rPr>
      <t xml:space="preserve">²= 0.22, 90% CI [0.02, 0.48].</t>
    </r>
  </si>
  <si>
    <t xml:space="preserve">n group 1</t>
  </si>
  <si>
    <t xml:space="preserve">n group 2</t>
  </si>
  <si>
    <r>
      <rPr>
        <b val="true"/>
        <sz val="11"/>
        <rFont val="Calibri"/>
        <family val="2"/>
        <charset val="1"/>
      </rPr>
      <t xml:space="preserve">Hedges's g</t>
    </r>
    <r>
      <rPr>
        <b val="true"/>
        <vertAlign val="subscript"/>
        <sz val="11"/>
        <rFont val="Calibri"/>
        <family val="2"/>
        <charset val="1"/>
      </rPr>
      <t xml:space="preserve">s</t>
    </r>
  </si>
  <si>
    <r>
      <rPr>
        <b val="true"/>
        <sz val="11"/>
        <rFont val="Calibri"/>
        <family val="2"/>
        <charset val="1"/>
      </rPr>
      <t xml:space="preserve">d</t>
    </r>
    <r>
      <rPr>
        <b val="true"/>
        <vertAlign val="subscript"/>
        <sz val="11"/>
        <rFont val="Calibri"/>
        <family val="2"/>
        <charset val="1"/>
      </rPr>
      <t xml:space="preserve">s</t>
    </r>
    <r>
      <rPr>
        <b val="true"/>
        <sz val="11"/>
        <rFont val="Calibri"/>
        <family val="2"/>
        <charset val="1"/>
      </rPr>
      <t xml:space="preserve"> from </t>
    </r>
    <r>
      <rPr>
        <b val="true"/>
        <i val="true"/>
        <sz val="11"/>
        <rFont val="Calibri"/>
        <family val="2"/>
        <charset val="1"/>
      </rPr>
      <t xml:space="preserve">t</t>
    </r>
    <r>
      <rPr>
        <b val="true"/>
        <sz val="11"/>
        <rFont val="Calibri"/>
        <family val="2"/>
        <charset val="1"/>
      </rPr>
      <t xml:space="preserve"> for independent samples</t>
    </r>
  </si>
  <si>
    <t xml:space="preserve">Total N</t>
  </si>
  <si>
    <r>
      <rPr>
        <b val="true"/>
        <sz val="11"/>
        <rFont val="Calibri"/>
        <family val="2"/>
        <charset val="1"/>
      </rPr>
      <t xml:space="preserve">Cohen's d</t>
    </r>
    <r>
      <rPr>
        <b val="true"/>
        <vertAlign val="subscript"/>
        <sz val="11"/>
        <rFont val="Calibri"/>
        <family val="2"/>
        <charset val="1"/>
      </rPr>
      <t xml:space="preserve">s</t>
    </r>
    <r>
      <rPr>
        <b val="true"/>
        <sz val="11"/>
        <rFont val="Calibri"/>
        <family val="2"/>
        <charset val="1"/>
      </rPr>
      <t xml:space="preserve"> ≈</t>
    </r>
  </si>
  <si>
    <r>
      <rPr>
        <b val="true"/>
        <sz val="11"/>
        <rFont val="Calibri"/>
        <family val="2"/>
        <charset val="1"/>
      </rPr>
      <t xml:space="preserve">Cohen's d</t>
    </r>
    <r>
      <rPr>
        <b val="true"/>
        <vertAlign val="subscript"/>
        <sz val="11"/>
        <rFont val="Calibri"/>
        <family val="2"/>
        <charset val="1"/>
      </rPr>
      <t xml:space="preserve">s</t>
    </r>
    <r>
      <rPr>
        <b val="true"/>
        <sz val="11"/>
        <rFont val="Calibri"/>
        <family val="2"/>
        <charset val="1"/>
      </rPr>
      <t xml:space="preserve"> =</t>
    </r>
  </si>
  <si>
    <r>
      <rPr>
        <b val="true"/>
        <sz val="11"/>
        <rFont val="Calibri"/>
        <family val="2"/>
        <charset val="1"/>
      </rPr>
      <t xml:space="preserve">Hedges g</t>
    </r>
    <r>
      <rPr>
        <b val="true"/>
        <vertAlign val="subscript"/>
        <sz val="11"/>
        <rFont val="Calibri"/>
        <family val="2"/>
        <charset val="1"/>
      </rPr>
      <t xml:space="preserve">s</t>
    </r>
    <r>
      <rPr>
        <b val="true"/>
        <sz val="11"/>
        <rFont val="Calibri"/>
        <family val="2"/>
        <charset val="1"/>
      </rPr>
      <t xml:space="preserve"> ≈</t>
    </r>
  </si>
  <si>
    <r>
      <rPr>
        <b val="true"/>
        <sz val="11"/>
        <rFont val="Calibri"/>
        <family val="2"/>
        <charset val="1"/>
      </rPr>
      <t xml:space="preserve">Hedges g</t>
    </r>
    <r>
      <rPr>
        <b val="true"/>
        <vertAlign val="subscript"/>
        <sz val="11"/>
        <rFont val="Calibri"/>
        <family val="2"/>
        <charset val="1"/>
      </rPr>
      <t xml:space="preserve">s</t>
    </r>
    <r>
      <rPr>
        <b val="true"/>
        <sz val="11"/>
        <rFont val="Calibri"/>
        <family val="2"/>
        <charset val="1"/>
      </rPr>
      <t xml:space="preserve"> =</t>
    </r>
  </si>
  <si>
    <t xml:space="preserve">CL ≈</t>
  </si>
  <si>
    <t xml:space="preserve">Data for two groups of observations used as the basis for the example results.</t>
  </si>
  <si>
    <t xml:space="preserve">Group 1</t>
  </si>
  <si>
    <t xml:space="preserve">Group 2</t>
  </si>
  <si>
    <t xml:space="preserve">Difference</t>
  </si>
  <si>
    <t xml:space="preserve">M</t>
  </si>
  <si>
    <t xml:space="preserve">SD</t>
  </si>
  <si>
    <t xml:space="preserve">(P; within) Design</t>
  </si>
  <si>
    <t xml:space="preserve">(A; between) X (P; within) Design</t>
  </si>
  <si>
    <t xml:space="preserve">(P; within) X (Q; Within) Design</t>
  </si>
  <si>
    <t xml:space="preserve">(A; Between) X (P; within) X (Q; Within) Design</t>
  </si>
  <si>
    <t xml:space="preserve">(A; Between) X (B; Between) X (P; Within) Design</t>
  </si>
  <si>
    <t xml:space="preserve">Tests of Within-Subjects Effects</t>
  </si>
  <si>
    <r>
      <rPr>
        <b val="true"/>
        <sz val="11"/>
        <rFont val="Calibri"/>
        <family val="2"/>
        <charset val="1"/>
      </rPr>
      <t xml:space="preserve">η</t>
    </r>
    <r>
      <rPr>
        <b val="true"/>
        <vertAlign val="subscript"/>
        <sz val="11"/>
        <rFont val="Calibri"/>
        <family val="2"/>
        <charset val="1"/>
      </rPr>
      <t xml:space="preserve">G</t>
    </r>
    <r>
      <rPr>
        <b val="true"/>
        <sz val="11"/>
        <rFont val="Calibri"/>
        <family val="2"/>
        <charset val="1"/>
      </rPr>
      <t xml:space="preserve">² for (P; within)</t>
    </r>
  </si>
  <si>
    <r>
      <rPr>
        <b val="true"/>
        <sz val="11"/>
        <rFont val="Calibri"/>
        <family val="2"/>
        <charset val="1"/>
      </rPr>
      <t xml:space="preserve">η</t>
    </r>
    <r>
      <rPr>
        <b val="true"/>
        <vertAlign val="subscript"/>
        <sz val="11"/>
        <rFont val="Calibri"/>
        <family val="2"/>
        <charset val="1"/>
      </rPr>
      <t xml:space="preserve">G</t>
    </r>
    <r>
      <rPr>
        <b val="true"/>
        <sz val="11"/>
        <rFont val="Calibri"/>
        <family val="2"/>
        <charset val="1"/>
      </rPr>
      <t xml:space="preserve">² for (A; between) X (P; within)</t>
    </r>
  </si>
  <si>
    <r>
      <rPr>
        <b val="true"/>
        <sz val="11"/>
        <rFont val="Calibri"/>
        <family val="2"/>
        <charset val="1"/>
      </rPr>
      <t xml:space="preserve">η</t>
    </r>
    <r>
      <rPr>
        <b val="true"/>
        <vertAlign val="subscript"/>
        <sz val="11"/>
        <rFont val="Calibri"/>
        <family val="2"/>
        <charset val="1"/>
      </rPr>
      <t xml:space="preserve">G</t>
    </r>
    <r>
      <rPr>
        <b val="true"/>
        <sz val="11"/>
        <rFont val="Calibri"/>
        <family val="2"/>
        <charset val="1"/>
      </rPr>
      <t xml:space="preserve">² for (P; within) X (Q; within)</t>
    </r>
  </si>
  <si>
    <t xml:space="preserve">Measure: MEASURE_1</t>
  </si>
  <si>
    <t xml:space="preserve">Main Within</t>
  </si>
  <si>
    <t xml:space="preserve">Main Between</t>
  </si>
  <si>
    <t xml:space="preserve">Interaction</t>
  </si>
  <si>
    <t xml:space="preserve">Main Within P</t>
  </si>
  <si>
    <t xml:space="preserve">Main Within Q</t>
  </si>
  <si>
    <t xml:space="preserve">Between</t>
  </si>
  <si>
    <t xml:space="preserve">Main Between A</t>
  </si>
  <si>
    <t xml:space="preserve">Interaction P A</t>
  </si>
  <si>
    <t xml:space="preserve">Interaction Q A</t>
  </si>
  <si>
    <t xml:space="preserve">Interaction P Q</t>
  </si>
  <si>
    <t xml:space="preserve">Three-Way A P Q</t>
  </si>
  <si>
    <t xml:space="preserve">Main Between B</t>
  </si>
  <si>
    <t xml:space="preserve">Interaction A X B</t>
  </si>
  <si>
    <t xml:space="preserve">Interaction A X P</t>
  </si>
  <si>
    <t xml:space="preserve">Interaction P X B</t>
  </si>
  <si>
    <t xml:space="preserve">Three-Way P X A X B</t>
  </si>
  <si>
    <t xml:space="preserve">Source</t>
  </si>
  <si>
    <t xml:space="preserve">Type III Sum of Squares</t>
  </si>
  <si>
    <t xml:space="preserve">Mean Square</t>
  </si>
  <si>
    <t xml:space="preserve">Sig.</t>
  </si>
  <si>
    <t xml:space="preserve">Partial Eta Squared</t>
  </si>
  <si>
    <r>
      <rPr>
        <b val="true"/>
        <i val="true"/>
        <sz val="11"/>
        <rFont val="Calibri"/>
        <family val="2"/>
        <charset val="1"/>
      </rPr>
      <t xml:space="preserve">SS</t>
    </r>
    <r>
      <rPr>
        <b val="true"/>
        <i val="true"/>
        <vertAlign val="subscript"/>
        <sz val="11"/>
        <rFont val="Calibri"/>
        <family val="2"/>
        <charset val="1"/>
      </rPr>
      <t xml:space="preserve">P</t>
    </r>
  </si>
  <si>
    <r>
      <rPr>
        <b val="true"/>
        <i val="true"/>
        <sz val="11"/>
        <rFont val="Calibri"/>
        <family val="2"/>
        <charset val="1"/>
      </rPr>
      <t xml:space="preserve">MS</t>
    </r>
    <r>
      <rPr>
        <b val="true"/>
        <i val="true"/>
        <vertAlign val="subscript"/>
        <sz val="11"/>
        <rFont val="Calibri"/>
        <family val="2"/>
        <charset val="1"/>
      </rPr>
      <t xml:space="preserve">P</t>
    </r>
  </si>
  <si>
    <r>
      <rPr>
        <b val="true"/>
        <i val="true"/>
        <sz val="11"/>
        <rFont val="Calibri"/>
        <family val="2"/>
        <charset val="1"/>
      </rPr>
      <t xml:space="preserve">SS</t>
    </r>
    <r>
      <rPr>
        <b val="true"/>
        <i val="true"/>
        <vertAlign val="subscript"/>
        <sz val="11"/>
        <rFont val="Calibri"/>
        <family val="2"/>
        <charset val="1"/>
      </rPr>
      <t xml:space="preserve">A</t>
    </r>
  </si>
  <si>
    <r>
      <rPr>
        <b val="true"/>
        <i val="true"/>
        <sz val="11"/>
        <rFont val="Calibri"/>
        <family val="2"/>
        <charset val="1"/>
      </rPr>
      <t xml:space="preserve">SS</t>
    </r>
    <r>
      <rPr>
        <b val="true"/>
        <i val="true"/>
        <vertAlign val="subscript"/>
        <sz val="11"/>
        <rFont val="Calibri"/>
        <family val="2"/>
        <charset val="1"/>
      </rPr>
      <t xml:space="preserve">PA</t>
    </r>
  </si>
  <si>
    <r>
      <rPr>
        <b val="true"/>
        <i val="true"/>
        <sz val="11"/>
        <rFont val="Calibri"/>
        <family val="2"/>
        <charset val="1"/>
      </rPr>
      <t xml:space="preserve">SS</t>
    </r>
    <r>
      <rPr>
        <b val="true"/>
        <i val="true"/>
        <vertAlign val="subscript"/>
        <sz val="11"/>
        <rFont val="Calibri"/>
        <family val="2"/>
        <charset val="1"/>
      </rPr>
      <t xml:space="preserve">Q</t>
    </r>
  </si>
  <si>
    <r>
      <rPr>
        <b val="true"/>
        <i val="true"/>
        <sz val="11"/>
        <rFont val="Calibri"/>
        <family val="2"/>
        <charset val="1"/>
      </rPr>
      <t xml:space="preserve">SS</t>
    </r>
    <r>
      <rPr>
        <b val="true"/>
        <i val="true"/>
        <vertAlign val="subscript"/>
        <sz val="11"/>
        <rFont val="Calibri"/>
        <family val="2"/>
        <charset val="1"/>
      </rPr>
      <t xml:space="preserve">PQ</t>
    </r>
  </si>
  <si>
    <r>
      <rPr>
        <b val="true"/>
        <i val="true"/>
        <sz val="11"/>
        <rFont val="Calibri"/>
        <family val="2"/>
        <charset val="1"/>
      </rPr>
      <t xml:space="preserve">SS</t>
    </r>
    <r>
      <rPr>
        <b val="true"/>
        <i val="true"/>
        <vertAlign val="subscript"/>
        <sz val="11"/>
        <rFont val="Calibri"/>
        <family val="2"/>
        <charset val="1"/>
      </rPr>
      <t xml:space="preserve">s</t>
    </r>
  </si>
  <si>
    <r>
      <rPr>
        <b val="true"/>
        <i val="true"/>
        <sz val="11"/>
        <rFont val="Calibri"/>
        <family val="2"/>
        <charset val="1"/>
      </rPr>
      <t xml:space="preserve">SS</t>
    </r>
    <r>
      <rPr>
        <b val="true"/>
        <i val="true"/>
        <vertAlign val="subscript"/>
        <sz val="11"/>
        <rFont val="Calibri"/>
        <family val="2"/>
        <charset val="1"/>
      </rPr>
      <t xml:space="preserve">QA</t>
    </r>
  </si>
  <si>
    <r>
      <rPr>
        <b val="true"/>
        <i val="true"/>
        <sz val="11"/>
        <rFont val="Calibri"/>
        <family val="2"/>
        <charset val="1"/>
      </rPr>
      <t xml:space="preserve">SS</t>
    </r>
    <r>
      <rPr>
        <b val="true"/>
        <i val="true"/>
        <vertAlign val="subscript"/>
        <sz val="11"/>
        <rFont val="Calibri"/>
        <family val="2"/>
        <charset val="1"/>
      </rPr>
      <t xml:space="preserve">PQA</t>
    </r>
  </si>
  <si>
    <r>
      <rPr>
        <b val="true"/>
        <i val="true"/>
        <sz val="11"/>
        <rFont val="Calibri"/>
        <family val="2"/>
        <charset val="1"/>
      </rPr>
      <t xml:space="preserve">SS</t>
    </r>
    <r>
      <rPr>
        <b val="true"/>
        <i val="true"/>
        <vertAlign val="subscript"/>
        <sz val="11"/>
        <rFont val="Calibri"/>
        <family val="2"/>
        <charset val="1"/>
      </rPr>
      <t xml:space="preserve">B</t>
    </r>
  </si>
  <si>
    <r>
      <rPr>
        <b val="true"/>
        <i val="true"/>
        <sz val="11"/>
        <rFont val="Calibri"/>
        <family val="2"/>
        <charset val="1"/>
      </rPr>
      <t xml:space="preserve">SS</t>
    </r>
    <r>
      <rPr>
        <b val="true"/>
        <i val="true"/>
        <vertAlign val="subscript"/>
        <sz val="11"/>
        <rFont val="Calibri"/>
        <family val="2"/>
        <charset val="1"/>
      </rPr>
      <t xml:space="preserve">AB</t>
    </r>
  </si>
  <si>
    <r>
      <rPr>
        <b val="true"/>
        <i val="true"/>
        <sz val="11"/>
        <rFont val="Calibri"/>
        <family val="2"/>
        <charset val="1"/>
      </rPr>
      <t xml:space="preserve">SS</t>
    </r>
    <r>
      <rPr>
        <b val="true"/>
        <i val="true"/>
        <vertAlign val="subscript"/>
        <sz val="11"/>
        <rFont val="Calibri"/>
        <family val="2"/>
        <charset val="1"/>
      </rPr>
      <t xml:space="preserve">PB</t>
    </r>
  </si>
  <si>
    <r>
      <rPr>
        <b val="true"/>
        <i val="true"/>
        <sz val="11"/>
        <rFont val="Calibri"/>
        <family val="2"/>
        <charset val="1"/>
      </rPr>
      <t xml:space="preserve">SS</t>
    </r>
    <r>
      <rPr>
        <b val="true"/>
        <i val="true"/>
        <vertAlign val="subscript"/>
        <sz val="11"/>
        <rFont val="Calibri"/>
        <family val="2"/>
        <charset val="1"/>
      </rPr>
      <t xml:space="preserve">PAB</t>
    </r>
  </si>
  <si>
    <t xml:space="preserve">WithinFactor1</t>
  </si>
  <si>
    <t xml:space="preserve">Sphericity Assumed</t>
  </si>
  <si>
    <t xml:space="preserve">Greenhouse-Geisser</t>
  </si>
  <si>
    <r>
      <rPr>
        <b val="true"/>
        <i val="true"/>
        <sz val="11"/>
        <rFont val="Calibri"/>
        <family val="2"/>
        <charset val="1"/>
      </rPr>
      <t xml:space="preserve">SS</t>
    </r>
    <r>
      <rPr>
        <b val="true"/>
        <i val="true"/>
        <vertAlign val="subscript"/>
        <sz val="11"/>
        <rFont val="Calibri"/>
        <family val="2"/>
        <charset val="1"/>
      </rPr>
      <t xml:space="preserve">Ps</t>
    </r>
  </si>
  <si>
    <r>
      <rPr>
        <b val="true"/>
        <i val="true"/>
        <sz val="11"/>
        <rFont val="Calibri"/>
        <family val="2"/>
        <charset val="1"/>
      </rPr>
      <t xml:space="preserve">MS</t>
    </r>
    <r>
      <rPr>
        <b val="true"/>
        <i val="true"/>
        <vertAlign val="subscript"/>
        <sz val="11"/>
        <rFont val="Calibri"/>
        <family val="2"/>
        <charset val="1"/>
      </rPr>
      <t xml:space="preserve">Ps</t>
    </r>
  </si>
  <si>
    <r>
      <rPr>
        <b val="true"/>
        <i val="true"/>
        <sz val="11"/>
        <rFont val="Calibri"/>
        <family val="2"/>
        <charset val="1"/>
      </rPr>
      <t xml:space="preserve">SS</t>
    </r>
    <r>
      <rPr>
        <b val="true"/>
        <i val="true"/>
        <vertAlign val="subscript"/>
        <sz val="11"/>
        <rFont val="Calibri"/>
        <family val="2"/>
        <charset val="1"/>
      </rPr>
      <t xml:space="preserve">s/A</t>
    </r>
  </si>
  <si>
    <r>
      <rPr>
        <b val="true"/>
        <i val="true"/>
        <sz val="11"/>
        <rFont val="Calibri"/>
        <family val="2"/>
        <charset val="1"/>
      </rPr>
      <t xml:space="preserve">SS</t>
    </r>
    <r>
      <rPr>
        <b val="true"/>
        <i val="true"/>
        <vertAlign val="subscript"/>
        <sz val="11"/>
        <rFont val="Calibri"/>
        <family val="2"/>
        <charset val="1"/>
      </rPr>
      <t xml:space="preserve">Ps/A</t>
    </r>
  </si>
  <si>
    <r>
      <rPr>
        <b val="true"/>
        <i val="true"/>
        <sz val="11"/>
        <rFont val="Calibri"/>
        <family val="2"/>
        <charset val="1"/>
      </rPr>
      <t xml:space="preserve">SS</t>
    </r>
    <r>
      <rPr>
        <b val="true"/>
        <i val="true"/>
        <vertAlign val="subscript"/>
        <sz val="11"/>
        <rFont val="Calibri"/>
        <family val="2"/>
        <charset val="1"/>
      </rPr>
      <t xml:space="preserve">Qs</t>
    </r>
  </si>
  <si>
    <r>
      <rPr>
        <b val="true"/>
        <i val="true"/>
        <sz val="11"/>
        <rFont val="Calibri"/>
        <family val="2"/>
        <charset val="1"/>
      </rPr>
      <t xml:space="preserve">SS</t>
    </r>
    <r>
      <rPr>
        <b val="true"/>
        <i val="true"/>
        <vertAlign val="subscript"/>
        <sz val="11"/>
        <rFont val="Calibri"/>
        <family val="2"/>
        <charset val="1"/>
      </rPr>
      <t xml:space="preserve">PQs</t>
    </r>
  </si>
  <si>
    <r>
      <rPr>
        <b val="true"/>
        <i val="true"/>
        <sz val="11"/>
        <rFont val="Calibri"/>
        <family val="2"/>
        <charset val="1"/>
      </rPr>
      <t xml:space="preserve">SS</t>
    </r>
    <r>
      <rPr>
        <b val="true"/>
        <i val="true"/>
        <vertAlign val="subscript"/>
        <sz val="11"/>
        <rFont val="Calibri"/>
        <family val="2"/>
        <charset val="1"/>
      </rPr>
      <t xml:space="preserve">Qs/A</t>
    </r>
  </si>
  <si>
    <r>
      <rPr>
        <b val="true"/>
        <i val="true"/>
        <sz val="11"/>
        <rFont val="Calibri"/>
        <family val="2"/>
        <charset val="1"/>
      </rPr>
      <t xml:space="preserve">SS</t>
    </r>
    <r>
      <rPr>
        <b val="true"/>
        <i val="true"/>
        <vertAlign val="subscript"/>
        <sz val="11"/>
        <rFont val="Calibri"/>
        <family val="2"/>
        <charset val="1"/>
      </rPr>
      <t xml:space="preserve">PQs/A</t>
    </r>
  </si>
  <si>
    <r>
      <rPr>
        <b val="true"/>
        <i val="true"/>
        <sz val="11"/>
        <rFont val="Calibri"/>
        <family val="2"/>
        <charset val="1"/>
      </rPr>
      <t xml:space="preserve">SS</t>
    </r>
    <r>
      <rPr>
        <b val="true"/>
        <i val="true"/>
        <vertAlign val="subscript"/>
        <sz val="11"/>
        <rFont val="Calibri"/>
        <family val="2"/>
        <charset val="1"/>
      </rPr>
      <t xml:space="preserve">s/AB</t>
    </r>
  </si>
  <si>
    <r>
      <rPr>
        <b val="true"/>
        <i val="true"/>
        <sz val="11"/>
        <rFont val="Calibri"/>
        <family val="2"/>
        <charset val="1"/>
      </rPr>
      <t xml:space="preserve">SS</t>
    </r>
    <r>
      <rPr>
        <b val="true"/>
        <i val="true"/>
        <vertAlign val="subscript"/>
        <sz val="11"/>
        <rFont val="Calibri"/>
        <family val="2"/>
        <charset val="1"/>
      </rPr>
      <t xml:space="preserve">Ps/AB</t>
    </r>
  </si>
  <si>
    <t xml:space="preserve">Huynh-Feldt</t>
  </si>
  <si>
    <t xml:space="preserve">Lower-bound</t>
  </si>
  <si>
    <r>
      <rPr>
        <b val="true"/>
        <i val="true"/>
        <sz val="11"/>
        <rFont val="Calibri"/>
        <family val="2"/>
        <charset val="1"/>
      </rPr>
      <t xml:space="preserve">MS</t>
    </r>
    <r>
      <rPr>
        <b val="true"/>
        <i val="true"/>
        <vertAlign val="subscript"/>
        <sz val="11"/>
        <rFont val="Calibri"/>
        <family val="2"/>
        <charset val="1"/>
      </rPr>
      <t xml:space="preserve">s</t>
    </r>
  </si>
  <si>
    <r>
      <rPr>
        <b val="true"/>
        <i val="true"/>
        <sz val="11"/>
        <rFont val="Calibri"/>
        <family val="2"/>
        <charset val="1"/>
      </rPr>
      <t xml:space="preserve">MS</t>
    </r>
    <r>
      <rPr>
        <b val="true"/>
        <i val="true"/>
        <vertAlign val="subscript"/>
        <sz val="11"/>
        <rFont val="Calibri"/>
        <family val="2"/>
        <charset val="1"/>
      </rPr>
      <t xml:space="preserve">A</t>
    </r>
  </si>
  <si>
    <r>
      <rPr>
        <b val="true"/>
        <i val="true"/>
        <sz val="11"/>
        <rFont val="Calibri"/>
        <family val="2"/>
        <charset val="1"/>
      </rPr>
      <t xml:space="preserve">MS</t>
    </r>
    <r>
      <rPr>
        <b val="true"/>
        <i val="true"/>
        <vertAlign val="subscript"/>
        <sz val="11"/>
        <rFont val="Calibri"/>
        <family val="2"/>
        <charset val="1"/>
      </rPr>
      <t xml:space="preserve">PA</t>
    </r>
  </si>
  <si>
    <r>
      <rPr>
        <b val="true"/>
        <i val="true"/>
        <sz val="11"/>
        <rFont val="Calibri"/>
        <family val="2"/>
        <charset val="1"/>
      </rPr>
      <t xml:space="preserve">MS</t>
    </r>
    <r>
      <rPr>
        <b val="true"/>
        <i val="true"/>
        <vertAlign val="subscript"/>
        <sz val="11"/>
        <rFont val="Calibri"/>
        <family val="2"/>
        <charset val="1"/>
      </rPr>
      <t xml:space="preserve">Q</t>
    </r>
  </si>
  <si>
    <r>
      <rPr>
        <b val="true"/>
        <i val="true"/>
        <sz val="11"/>
        <rFont val="Calibri"/>
        <family val="2"/>
        <charset val="1"/>
      </rPr>
      <t xml:space="preserve">MS</t>
    </r>
    <r>
      <rPr>
        <b val="true"/>
        <i val="true"/>
        <vertAlign val="subscript"/>
        <sz val="11"/>
        <rFont val="Calibri"/>
        <family val="2"/>
        <charset val="1"/>
      </rPr>
      <t xml:space="preserve">PQ</t>
    </r>
  </si>
  <si>
    <r>
      <rPr>
        <b val="true"/>
        <i val="true"/>
        <sz val="11"/>
        <rFont val="Calibri"/>
        <family val="2"/>
        <charset val="1"/>
      </rPr>
      <t xml:space="preserve">MS</t>
    </r>
    <r>
      <rPr>
        <b val="true"/>
        <i val="true"/>
        <vertAlign val="subscript"/>
        <sz val="11"/>
        <rFont val="Calibri"/>
        <family val="2"/>
        <charset val="1"/>
      </rPr>
      <t xml:space="preserve">QA</t>
    </r>
  </si>
  <si>
    <r>
      <rPr>
        <b val="true"/>
        <i val="true"/>
        <sz val="11"/>
        <rFont val="Calibri"/>
        <family val="2"/>
        <charset val="1"/>
      </rPr>
      <t xml:space="preserve">MS</t>
    </r>
    <r>
      <rPr>
        <b val="true"/>
        <i val="true"/>
        <vertAlign val="subscript"/>
        <sz val="11"/>
        <rFont val="Calibri"/>
        <family val="2"/>
        <charset val="1"/>
      </rPr>
      <t xml:space="preserve">PQA</t>
    </r>
  </si>
  <si>
    <r>
      <rPr>
        <b val="true"/>
        <i val="true"/>
        <sz val="11"/>
        <rFont val="Calibri"/>
        <family val="2"/>
        <charset val="1"/>
      </rPr>
      <t xml:space="preserve">MS</t>
    </r>
    <r>
      <rPr>
        <b val="true"/>
        <i val="true"/>
        <vertAlign val="subscript"/>
        <sz val="11"/>
        <rFont val="Calibri"/>
        <family val="2"/>
        <charset val="1"/>
      </rPr>
      <t xml:space="preserve">PB</t>
    </r>
  </si>
  <si>
    <r>
      <rPr>
        <b val="true"/>
        <i val="true"/>
        <sz val="11"/>
        <rFont val="Calibri"/>
        <family val="2"/>
        <charset val="1"/>
      </rPr>
      <t xml:space="preserve">MS</t>
    </r>
    <r>
      <rPr>
        <b val="true"/>
        <i val="true"/>
        <vertAlign val="subscript"/>
        <sz val="11"/>
        <rFont val="Calibri"/>
        <family val="2"/>
        <charset val="1"/>
      </rPr>
      <t xml:space="preserve">PAB</t>
    </r>
  </si>
  <si>
    <t xml:space="preserve">Error(WithinFactor1)</t>
  </si>
  <si>
    <t xml:space="preserve">WithinFactor1 * BetweenFactor</t>
  </si>
  <si>
    <t xml:space="preserve">WithinFactor1 * BetweenFactor1</t>
  </si>
  <si>
    <t xml:space="preserve">F-ratio</t>
  </si>
  <si>
    <r>
      <rPr>
        <b val="true"/>
        <i val="true"/>
        <sz val="11"/>
        <rFont val="Calibri"/>
        <family val="2"/>
        <charset val="1"/>
      </rPr>
      <t xml:space="preserve">MS</t>
    </r>
    <r>
      <rPr>
        <b val="true"/>
        <i val="true"/>
        <vertAlign val="subscript"/>
        <sz val="11"/>
        <rFont val="Calibri"/>
        <family val="2"/>
        <charset val="1"/>
      </rPr>
      <t xml:space="preserve">s/A</t>
    </r>
  </si>
  <si>
    <r>
      <rPr>
        <b val="true"/>
        <i val="true"/>
        <sz val="11"/>
        <rFont val="Calibri"/>
        <family val="2"/>
        <charset val="1"/>
      </rPr>
      <t xml:space="preserve">MS</t>
    </r>
    <r>
      <rPr>
        <b val="true"/>
        <i val="true"/>
        <vertAlign val="subscript"/>
        <sz val="11"/>
        <rFont val="Calibri"/>
        <family val="2"/>
        <charset val="1"/>
      </rPr>
      <t xml:space="preserve">Ps/A</t>
    </r>
  </si>
  <si>
    <r>
      <rPr>
        <b val="true"/>
        <i val="true"/>
        <sz val="11"/>
        <rFont val="Calibri"/>
        <family val="2"/>
        <charset val="1"/>
      </rPr>
      <t xml:space="preserve">MS</t>
    </r>
    <r>
      <rPr>
        <b val="true"/>
        <i val="true"/>
        <vertAlign val="subscript"/>
        <sz val="11"/>
        <rFont val="Calibri"/>
        <family val="2"/>
        <charset val="1"/>
      </rPr>
      <t xml:space="preserve">Qs</t>
    </r>
  </si>
  <si>
    <r>
      <rPr>
        <b val="true"/>
        <i val="true"/>
        <sz val="11"/>
        <rFont val="Calibri"/>
        <family val="2"/>
        <charset val="1"/>
      </rPr>
      <t xml:space="preserve">MS</t>
    </r>
    <r>
      <rPr>
        <b val="true"/>
        <i val="true"/>
        <vertAlign val="subscript"/>
        <sz val="11"/>
        <rFont val="Calibri"/>
        <family val="2"/>
        <charset val="1"/>
      </rPr>
      <t xml:space="preserve">PQs</t>
    </r>
  </si>
  <si>
    <r>
      <rPr>
        <b val="true"/>
        <i val="true"/>
        <sz val="11"/>
        <rFont val="Calibri"/>
        <family val="2"/>
        <charset val="1"/>
      </rPr>
      <t xml:space="preserve">MS</t>
    </r>
    <r>
      <rPr>
        <b val="true"/>
        <i val="true"/>
        <vertAlign val="subscript"/>
        <sz val="11"/>
        <rFont val="Calibri"/>
        <family val="2"/>
        <charset val="1"/>
      </rPr>
      <t xml:space="preserve">Qs/A</t>
    </r>
  </si>
  <si>
    <r>
      <rPr>
        <b val="true"/>
        <i val="true"/>
        <sz val="11"/>
        <rFont val="Calibri"/>
        <family val="2"/>
        <charset val="1"/>
      </rPr>
      <t xml:space="preserve">MS</t>
    </r>
    <r>
      <rPr>
        <b val="true"/>
        <i val="true"/>
        <vertAlign val="subscript"/>
        <sz val="11"/>
        <rFont val="Calibri"/>
        <family val="2"/>
        <charset val="1"/>
      </rPr>
      <t xml:space="preserve">PQs/A</t>
    </r>
  </si>
  <si>
    <r>
      <rPr>
        <b val="true"/>
        <i val="true"/>
        <sz val="11"/>
        <rFont val="Calibri"/>
        <family val="2"/>
        <charset val="1"/>
      </rPr>
      <t xml:space="preserve">MS</t>
    </r>
    <r>
      <rPr>
        <b val="true"/>
        <i val="true"/>
        <vertAlign val="subscript"/>
        <sz val="11"/>
        <rFont val="Calibri"/>
        <family val="2"/>
        <charset val="1"/>
      </rPr>
      <t xml:space="preserve">s/AB</t>
    </r>
  </si>
  <si>
    <r>
      <rPr>
        <b val="true"/>
        <i val="true"/>
        <sz val="11"/>
        <rFont val="Calibri"/>
        <family val="2"/>
        <charset val="1"/>
      </rPr>
      <t xml:space="preserve">MS</t>
    </r>
    <r>
      <rPr>
        <b val="true"/>
        <i val="true"/>
        <vertAlign val="subscript"/>
        <sz val="11"/>
        <rFont val="Calibri"/>
        <family val="2"/>
        <charset val="1"/>
      </rPr>
      <t xml:space="preserve">Ps/AB</t>
    </r>
  </si>
  <si>
    <r>
      <rPr>
        <b val="true"/>
        <i val="true"/>
        <sz val="11"/>
        <rFont val="Calibri"/>
        <family val="2"/>
        <charset val="1"/>
      </rPr>
      <t xml:space="preserve">η</t>
    </r>
    <r>
      <rPr>
        <b val="true"/>
        <i val="true"/>
        <vertAlign val="subscript"/>
        <sz val="11"/>
        <rFont val="Calibri"/>
        <family val="2"/>
        <charset val="1"/>
      </rPr>
      <t xml:space="preserve">G</t>
    </r>
    <r>
      <rPr>
        <b val="true"/>
        <i val="true"/>
        <sz val="11"/>
        <rFont val="Calibri"/>
        <family val="2"/>
        <charset val="1"/>
      </rPr>
      <t xml:space="preserve">²</t>
    </r>
  </si>
  <si>
    <t xml:space="preserve">N</t>
  </si>
  <si>
    <r>
      <rPr>
        <b val="true"/>
        <i val="true"/>
        <sz val="11"/>
        <rFont val="Calibri"/>
        <family val="2"/>
        <charset val="1"/>
      </rPr>
      <t xml:space="preserve">df</t>
    </r>
    <r>
      <rPr>
        <b val="true"/>
        <i val="true"/>
        <vertAlign val="subscript"/>
        <sz val="11"/>
        <rFont val="Calibri"/>
        <family val="2"/>
        <charset val="1"/>
      </rPr>
      <t xml:space="preserve">A</t>
    </r>
  </si>
  <si>
    <r>
      <rPr>
        <b val="true"/>
        <i val="true"/>
        <sz val="11"/>
        <rFont val="Calibri"/>
        <family val="2"/>
        <charset val="1"/>
      </rPr>
      <t xml:space="preserve">df</t>
    </r>
    <r>
      <rPr>
        <b val="true"/>
        <i val="true"/>
        <vertAlign val="subscript"/>
        <sz val="11"/>
        <rFont val="Calibri"/>
        <family val="2"/>
        <charset val="1"/>
      </rPr>
      <t xml:space="preserve">P</t>
    </r>
  </si>
  <si>
    <r>
      <rPr>
        <b val="true"/>
        <i val="true"/>
        <sz val="11"/>
        <rFont val="Calibri"/>
        <family val="2"/>
        <charset val="1"/>
      </rPr>
      <t xml:space="preserve">df</t>
    </r>
    <r>
      <rPr>
        <b val="true"/>
        <i val="true"/>
        <vertAlign val="subscript"/>
        <sz val="11"/>
        <rFont val="Calibri"/>
        <family val="2"/>
        <charset val="1"/>
      </rPr>
      <t xml:space="preserve">PA</t>
    </r>
  </si>
  <si>
    <t xml:space="preserve">WithinFactor2</t>
  </si>
  <si>
    <t xml:space="preserve">WithinFactor1 * BetweenFactor2</t>
  </si>
  <si>
    <t xml:space="preserve">Tests of Between-Subjects Effects</t>
  </si>
  <si>
    <r>
      <rPr>
        <b val="true"/>
        <i val="true"/>
        <sz val="11"/>
        <rFont val="Calibri"/>
        <family val="2"/>
        <charset val="1"/>
      </rPr>
      <t xml:space="preserve">η</t>
    </r>
    <r>
      <rPr>
        <b val="true"/>
        <i val="true"/>
        <vertAlign val="subscript"/>
        <sz val="11"/>
        <rFont val="Calibri"/>
        <family val="2"/>
        <charset val="1"/>
      </rPr>
      <t xml:space="preserve">p</t>
    </r>
    <r>
      <rPr>
        <b val="true"/>
        <i val="true"/>
        <sz val="11"/>
        <rFont val="Calibri"/>
        <family val="2"/>
        <charset val="1"/>
      </rPr>
      <t xml:space="preserve">²</t>
    </r>
  </si>
  <si>
    <r>
      <rPr>
        <b val="true"/>
        <i val="true"/>
        <sz val="11"/>
        <rFont val="Calibri"/>
        <family val="2"/>
        <charset val="1"/>
      </rPr>
      <t xml:space="preserve">ω</t>
    </r>
    <r>
      <rPr>
        <b val="true"/>
        <i val="true"/>
        <vertAlign val="subscript"/>
        <sz val="11"/>
        <rFont val="Calibri"/>
        <family val="2"/>
        <charset val="1"/>
      </rPr>
      <t xml:space="preserve">p</t>
    </r>
    <r>
      <rPr>
        <b val="true"/>
        <i val="true"/>
        <sz val="11"/>
        <rFont val="Calibri"/>
        <family val="2"/>
        <charset val="1"/>
      </rPr>
      <t xml:space="preserve">²</t>
    </r>
  </si>
  <si>
    <t xml:space="preserve">Measure: MEASURE_1 
 Transformed Variable: Average</t>
  </si>
  <si>
    <t xml:space="preserve">η²</t>
  </si>
  <si>
    <t xml:space="preserve">ω²</t>
  </si>
  <si>
    <t xml:space="preserve">Intercept</t>
  </si>
  <si>
    <t xml:space="preserve">Error(WithinFactor2)</t>
  </si>
  <si>
    <t xml:space="preserve">WithinFactor1 * BetweenFactor1  *  BetweenFactor2</t>
  </si>
  <si>
    <t xml:space="preserve">Error</t>
  </si>
  <si>
    <t xml:space="preserve">WithinFactor1 * WithinFactor2</t>
  </si>
  <si>
    <t xml:space="preserve">WithinFactor2 * BetweenFactor</t>
  </si>
  <si>
    <t xml:space="preserve">BetweenFactor</t>
  </si>
  <si>
    <t xml:space="preserve">Error(WithinFactor1*WithinFactor2)</t>
  </si>
  <si>
    <t xml:space="preserve">BetweenFactor1</t>
  </si>
  <si>
    <t xml:space="preserve">BetweenFactor2</t>
  </si>
  <si>
    <t xml:space="preserve">BetweenFactor1 * BetweenFactor2</t>
  </si>
  <si>
    <t xml:space="preserve">WithinFactor1 * WithinFactor2 * BetweenFactor</t>
  </si>
</sst>
</file>

<file path=xl/styles.xml><?xml version="1.0" encoding="utf-8"?>
<styleSheet xmlns="http://schemas.openxmlformats.org/spreadsheetml/2006/main">
  <numFmts count="7">
    <numFmt numFmtId="164" formatCode="General"/>
    <numFmt numFmtId="165" formatCode="0.0000"/>
    <numFmt numFmtId="166" formatCode="0.00"/>
    <numFmt numFmtId="167" formatCode="###0.000"/>
    <numFmt numFmtId="168" formatCode="###0"/>
    <numFmt numFmtId="169" formatCode="####.000"/>
    <numFmt numFmtId="170" formatCode="0.00000"/>
  </numFmts>
  <fonts count="29">
    <font>
      <sz val="11"/>
      <color rgb="FF000000"/>
      <name val="微軟正黑體"/>
      <family val="2"/>
      <charset val="136"/>
    </font>
    <font>
      <sz val="10"/>
      <name val="Arial"/>
      <family val="0"/>
      <charset val="136"/>
    </font>
    <font>
      <sz val="10"/>
      <name val="Arial"/>
      <family val="0"/>
      <charset val="136"/>
    </font>
    <font>
      <sz val="10"/>
      <name val="Arial"/>
      <family val="0"/>
      <charset val="136"/>
    </font>
    <font>
      <sz val="10"/>
      <name val="Arial"/>
      <family val="2"/>
      <charset val="1"/>
    </font>
    <font>
      <b val="true"/>
      <i val="true"/>
      <sz val="11"/>
      <name val="Calibri"/>
      <family val="2"/>
      <charset val="1"/>
    </font>
    <font>
      <b val="true"/>
      <i val="true"/>
      <vertAlign val="subscript"/>
      <sz val="11"/>
      <name val="Calibri"/>
      <family val="2"/>
      <charset val="1"/>
    </font>
    <font>
      <b val="true"/>
      <sz val="11"/>
      <name val="Calibri"/>
      <family val="2"/>
      <charset val="1"/>
    </font>
    <font>
      <sz val="11"/>
      <color rgb="FF9C6500"/>
      <name val="Calibri"/>
      <family val="2"/>
      <charset val="1"/>
    </font>
    <font>
      <sz val="11"/>
      <color rgb="FF3F3F76"/>
      <name val="Calibri"/>
      <family val="2"/>
      <charset val="1"/>
    </font>
    <font>
      <b val="true"/>
      <vertAlign val="subscript"/>
      <sz val="11"/>
      <name val="Calibri"/>
      <family val="2"/>
      <charset val="1"/>
    </font>
    <font>
      <b val="true"/>
      <sz val="11"/>
      <color rgb="FF3F3F3F"/>
      <name val="Calibri"/>
      <family val="2"/>
      <charset val="1"/>
    </font>
    <font>
      <b val="true"/>
      <sz val="11"/>
      <color rgb="FF000000"/>
      <name val="Calibri"/>
      <family val="2"/>
      <charset val="1"/>
    </font>
    <font>
      <sz val="11"/>
      <color rgb="FF000000"/>
      <name val="Calibri"/>
      <family val="2"/>
      <charset val="1"/>
    </font>
    <font>
      <i val="true"/>
      <sz val="11"/>
      <color rgb="FF000000"/>
      <name val="Calibri"/>
      <family val="2"/>
      <charset val="1"/>
    </font>
    <font>
      <i val="true"/>
      <vertAlign val="subscript"/>
      <sz val="11"/>
      <color rgb="FF000000"/>
      <name val="Calibri"/>
      <family val="2"/>
      <charset val="1"/>
    </font>
    <font>
      <vertAlign val="subscript"/>
      <sz val="11"/>
      <color rgb="FF000000"/>
      <name val="Calibri"/>
      <family val="2"/>
      <charset val="1"/>
    </font>
    <font>
      <sz val="11"/>
      <name val="Calibri"/>
      <family val="2"/>
      <charset val="1"/>
    </font>
    <font>
      <sz val="11"/>
      <name val="微軟正黑體"/>
      <family val="2"/>
      <charset val="136"/>
    </font>
    <font>
      <i val="true"/>
      <sz val="11"/>
      <name val="Calibri"/>
      <family val="2"/>
      <charset val="1"/>
    </font>
    <font>
      <b val="true"/>
      <sz val="16"/>
      <color rgb="FFFFFFFF"/>
      <name val="Calibri"/>
      <family val="2"/>
      <charset val="136"/>
    </font>
    <font>
      <b val="true"/>
      <sz val="14"/>
      <color rgb="FFFFFFFF"/>
      <name val="Calibri"/>
      <family val="2"/>
      <charset val="136"/>
    </font>
    <font>
      <b val="true"/>
      <i val="true"/>
      <sz val="14"/>
      <color rgb="FFFFFFFF"/>
      <name val="Calibri"/>
      <family val="2"/>
      <charset val="136"/>
    </font>
    <font>
      <b val="true"/>
      <vertAlign val="subscript"/>
      <sz val="14"/>
      <color rgb="FFFFFFFF"/>
      <name val="Calibri"/>
      <family val="2"/>
      <charset val="136"/>
    </font>
    <font>
      <b val="true"/>
      <i val="true"/>
      <sz val="16"/>
      <color rgb="FFFFFFFF"/>
      <name val="Calibri"/>
      <family val="2"/>
      <charset val="136"/>
    </font>
    <font>
      <b val="true"/>
      <sz val="9"/>
      <color rgb="FF000000"/>
      <name val="Arial Bold"/>
      <family val="0"/>
      <charset val="1"/>
    </font>
    <font>
      <sz val="10"/>
      <name val="微軟正黑體"/>
      <family val="2"/>
      <charset val="136"/>
    </font>
    <font>
      <sz val="9"/>
      <color rgb="FF000000"/>
      <name val="Arial"/>
      <family val="2"/>
      <charset val="1"/>
    </font>
    <font>
      <sz val="9"/>
      <color rgb="FF000000"/>
      <name val="微軟正黑體"/>
      <family val="2"/>
      <charset val="136"/>
    </font>
  </fonts>
  <fills count="7">
    <fill>
      <patternFill patternType="none"/>
    </fill>
    <fill>
      <patternFill patternType="gray125"/>
    </fill>
    <fill>
      <patternFill patternType="solid">
        <fgColor rgb="FFFFFFCC"/>
        <bgColor rgb="FFFFFFFF"/>
      </patternFill>
    </fill>
    <fill>
      <patternFill patternType="solid">
        <fgColor rgb="FFFFEB9C"/>
        <bgColor rgb="FFFFFFCC"/>
      </patternFill>
    </fill>
    <fill>
      <patternFill patternType="solid">
        <fgColor rgb="FFFFCC99"/>
        <bgColor rgb="FFFFEB9C"/>
      </patternFill>
    </fill>
    <fill>
      <patternFill patternType="solid">
        <fgColor rgb="FFF2F2F2"/>
        <bgColor rgb="FFFFFFFF"/>
      </patternFill>
    </fill>
    <fill>
      <patternFill patternType="solid">
        <fgColor rgb="FFD7E4BD"/>
        <bgColor rgb="FFFFEB9C"/>
      </patternFill>
    </fill>
  </fills>
  <borders count="110">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right style="thin"/>
      <top style="thin"/>
      <bottom style="thin"/>
      <diagonal/>
    </border>
    <border diagonalUp="false" diagonalDown="false">
      <left/>
      <right style="thin">
        <color rgb="FF7F7F7F"/>
      </right>
      <top/>
      <bottom/>
      <diagonal/>
    </border>
    <border diagonalUp="false" diagonalDown="false">
      <left style="thin">
        <color rgb="FF3F3F3F"/>
      </left>
      <right style="thin">
        <color rgb="FF3F3F3F"/>
      </right>
      <top/>
      <bottom style="thin">
        <color rgb="FF3F3F3F"/>
      </bottom>
      <diagonal/>
    </border>
    <border diagonalUp="false" diagonalDown="false">
      <left style="thin"/>
      <right style="thin"/>
      <top style="thin">
        <color rgb="FF3F3F3F"/>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bottom style="thin">
        <color rgb="FF3F3F3F"/>
      </bottom>
      <diagonal/>
    </border>
    <border diagonalUp="false" diagonalDown="false">
      <left/>
      <right style="thin"/>
      <top style="thin"/>
      <bottom style="thin">
        <color rgb="FF3F3F3F"/>
      </bottom>
      <diagonal/>
    </border>
    <border diagonalUp="false" diagonalDown="false">
      <left/>
      <right/>
      <top style="thin">
        <color rgb="FF3F3F3F"/>
      </top>
      <bottom style="thin">
        <color rgb="FF3F3F3F"/>
      </bottom>
      <diagonal/>
    </border>
    <border diagonalUp="false" diagonalDown="false">
      <left/>
      <right style="thin"/>
      <top style="thin">
        <color rgb="FF3F3F3F"/>
      </top>
      <bottom style="thin">
        <color rgb="FF3F3F3F"/>
      </bottom>
      <diagonal/>
    </border>
    <border diagonalUp="false" diagonalDown="false">
      <left/>
      <right style="thin">
        <color rgb="FF3F3F3F"/>
      </right>
      <top style="thin">
        <color rgb="FF3F3F3F"/>
      </top>
      <bottom style="thin">
        <color rgb="FF3F3F3F"/>
      </bottom>
      <diagonal/>
    </border>
    <border diagonalUp="false" diagonalDown="false">
      <left style="thin">
        <color rgb="FF3F3F3F"/>
      </left>
      <right style="thin">
        <color rgb="FF3F3F3F"/>
      </right>
      <top style="thin"/>
      <bottom style="thin"/>
      <diagonal/>
    </border>
    <border diagonalUp="false" diagonalDown="false">
      <left/>
      <right style="thin"/>
      <top style="thin"/>
      <bottom style="thin"/>
      <diagonal/>
    </border>
    <border diagonalUp="false" diagonalDown="false">
      <left/>
      <right style="thin"/>
      <top style="thin">
        <color rgb="FF3F3F3F"/>
      </top>
      <bottom style="thin"/>
      <diagonal/>
    </border>
    <border diagonalUp="false" diagonalDown="false">
      <left style="thin">
        <color rgb="FFB2B2B2"/>
      </left>
      <right style="thin">
        <color rgb="FFB2B2B2"/>
      </right>
      <top style="thin">
        <color rgb="FFB2B2B2"/>
      </top>
      <bottom/>
      <diagonal/>
    </border>
    <border diagonalUp="false" diagonalDown="false">
      <left style="thin"/>
      <right style="thin"/>
      <top/>
      <bottom/>
      <diagonal/>
    </border>
    <border diagonalUp="false" diagonalDown="false">
      <left style="thin"/>
      <right style="thin">
        <color rgb="FF7F7F7F"/>
      </right>
      <top style="thin"/>
      <bottom style="thin"/>
      <diagonal/>
    </border>
    <border diagonalUp="false" diagonalDown="false">
      <left/>
      <right/>
      <top style="thin">
        <color rgb="FF3F3F3F"/>
      </top>
      <bottom/>
      <diagonal/>
    </border>
    <border diagonalUp="false" diagonalDown="false">
      <left/>
      <right/>
      <top style="thin"/>
      <bottom style="thin"/>
      <diagonal/>
    </border>
    <border diagonalUp="false" diagonalDown="false">
      <left style="thin">
        <color rgb="FF7F7F7F"/>
      </left>
      <right/>
      <top/>
      <bottom/>
      <diagonal/>
    </border>
    <border diagonalUp="false" diagonalDown="false">
      <left style="thin">
        <color rgb="FF7F7F7F"/>
      </left>
      <right style="thin"/>
      <top style="thin"/>
      <bottom style="thin"/>
      <diagonal/>
    </border>
    <border diagonalUp="false" diagonalDown="false">
      <left/>
      <right/>
      <top style="thin"/>
      <bottom/>
      <diagonal/>
    </border>
    <border diagonalUp="false" diagonalDown="false">
      <left style="thin">
        <color rgb="FF3F3F3F"/>
      </left>
      <right style="thin">
        <color rgb="FF3F3F3F"/>
      </right>
      <top style="thin"/>
      <bottom style="thin">
        <color rgb="FF3F3F3F"/>
      </bottom>
      <diagonal/>
    </border>
    <border diagonalUp="false" diagonalDown="false">
      <left style="thin">
        <color rgb="FF7F7F7F"/>
      </left>
      <right style="thin">
        <color rgb="FF7F7F7F"/>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medium"/>
      <diagonal/>
    </border>
    <border diagonalUp="false" diagonalDown="false">
      <left/>
      <right/>
      <top/>
      <bottom style="medium"/>
      <diagonal/>
    </border>
    <border diagonalUp="false" diagonalDown="false">
      <left/>
      <right style="thin"/>
      <top/>
      <bottom style="medium"/>
      <diagonal/>
    </border>
    <border diagonalUp="false" diagonalDown="false">
      <left style="thin"/>
      <right style="thin">
        <color rgb="FF7F7F7F"/>
      </right>
      <top style="thin">
        <color rgb="FF7F7F7F"/>
      </top>
      <bottom style="thin">
        <color rgb="FF7F7F7F"/>
      </bottom>
      <diagonal/>
    </border>
    <border diagonalUp="false" diagonalDown="false">
      <left style="thin">
        <color rgb="FF7F7F7F"/>
      </left>
      <right style="thin"/>
      <top style="thin">
        <color rgb="FF7F7F7F"/>
      </top>
      <bottom style="thin">
        <color rgb="FF7F7F7F"/>
      </bottom>
      <diagonal/>
    </border>
    <border diagonalUp="false" diagonalDown="false">
      <left style="thin"/>
      <right style="thin">
        <color rgb="FF7F7F7F"/>
      </right>
      <top style="thin">
        <color rgb="FF7F7F7F"/>
      </top>
      <bottom style="thin"/>
      <diagonal/>
    </border>
    <border diagonalUp="false" diagonalDown="false">
      <left style="thin">
        <color rgb="FF7F7F7F"/>
      </left>
      <right style="thin">
        <color rgb="FF7F7F7F"/>
      </right>
      <top style="thin">
        <color rgb="FF7F7F7F"/>
      </top>
      <bottom style="thin"/>
      <diagonal/>
    </border>
    <border diagonalUp="false" diagonalDown="false">
      <left style="thin">
        <color rgb="FF7F7F7F"/>
      </left>
      <right style="thin"/>
      <top style="thin">
        <color rgb="FF7F7F7F"/>
      </top>
      <bottom style="thin"/>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medium"/>
      <top/>
      <bottom style="medium"/>
      <diagonal/>
    </border>
    <border diagonalUp="false" diagonalDown="false">
      <left style="thin"/>
      <right style="medium"/>
      <top/>
      <bottom style="thin"/>
      <diagonal/>
    </border>
    <border diagonalUp="false" diagonalDown="false">
      <left style="medium"/>
      <right/>
      <top/>
      <bottom/>
      <diagonal/>
    </border>
    <border diagonalUp="false" diagonalDown="false">
      <left style="medium"/>
      <right style="medium"/>
      <top/>
      <bottom/>
      <diagonal/>
    </border>
    <border diagonalUp="false" diagonalDown="false">
      <left style="thin"/>
      <right style="medium"/>
      <top style="thin"/>
      <bottom style="thin"/>
      <diagonal/>
    </border>
    <border diagonalUp="false" diagonalDown="false">
      <left style="medium"/>
      <right style="thick"/>
      <top/>
      <bottom style="thick"/>
      <diagonal/>
    </border>
    <border diagonalUp="false" diagonalDown="false">
      <left style="thick"/>
      <right/>
      <top/>
      <bottom/>
      <diagonal/>
    </border>
    <border diagonalUp="false" diagonalDown="false">
      <left style="thin"/>
      <right/>
      <top style="thin"/>
      <bottom style="thin"/>
      <diagonal/>
    </border>
    <border diagonalUp="false" diagonalDown="false">
      <left style="thick"/>
      <right style="thin"/>
      <top/>
      <bottom style="thick"/>
      <diagonal/>
    </border>
    <border diagonalUp="false" diagonalDown="false">
      <left style="thin"/>
      <right style="thin"/>
      <top/>
      <bottom style="thick"/>
      <diagonal/>
    </border>
    <border diagonalUp="false" diagonalDown="false">
      <left style="thin"/>
      <right style="thick"/>
      <top/>
      <bottom style="thick"/>
      <diagonal/>
    </border>
    <border diagonalUp="false" diagonalDown="false">
      <left style="medium"/>
      <right style="thick"/>
      <top style="thick"/>
      <bottom style="thick"/>
      <diagonal/>
    </border>
    <border diagonalUp="false" diagonalDown="false">
      <left style="thick"/>
      <right style="thin"/>
      <top style="thick"/>
      <bottom style="thick"/>
      <diagonal/>
    </border>
    <border diagonalUp="false" diagonalDown="false">
      <left style="thin"/>
      <right style="thin"/>
      <top style="thick"/>
      <bottom style="thick"/>
      <diagonal/>
    </border>
    <border diagonalUp="false" diagonalDown="false">
      <left style="thin"/>
      <right style="thick"/>
      <top style="thick"/>
      <bottom style="thick"/>
      <diagonal/>
    </border>
    <border diagonalUp="false" diagonalDown="false">
      <left/>
      <right style="medium"/>
      <top style="thin"/>
      <bottom style="thin"/>
      <diagonal/>
    </border>
    <border diagonalUp="false" diagonalDown="false">
      <left style="thin"/>
      <right style="medium"/>
      <top style="thick"/>
      <bottom style="thick"/>
      <diagonal/>
    </border>
    <border diagonalUp="false" diagonalDown="false">
      <left style="medium"/>
      <right style="thick"/>
      <top style="medium"/>
      <bottom style="thick"/>
      <diagonal/>
    </border>
    <border diagonalUp="false" diagonalDown="false">
      <left style="thick"/>
      <right style="thin"/>
      <top style="medium"/>
      <bottom style="thick"/>
      <diagonal/>
    </border>
    <border diagonalUp="false" diagonalDown="false">
      <left style="thin"/>
      <right style="thin"/>
      <top style="medium"/>
      <bottom style="thick"/>
      <diagonal/>
    </border>
    <border diagonalUp="false" diagonalDown="false">
      <left style="thin"/>
      <right style="medium"/>
      <top style="medium"/>
      <bottom style="thick"/>
      <diagonal/>
    </border>
    <border diagonalUp="false" diagonalDown="false">
      <left style="medium"/>
      <right/>
      <top style="thick"/>
      <bottom/>
      <diagonal/>
    </border>
    <border diagonalUp="false" diagonalDown="false">
      <left/>
      <right style="thick"/>
      <top style="thick"/>
      <bottom/>
      <diagonal/>
    </border>
    <border diagonalUp="false" diagonalDown="false">
      <left style="thick"/>
      <right style="thin"/>
      <top style="thick"/>
      <bottom/>
      <diagonal/>
    </border>
    <border diagonalUp="false" diagonalDown="false">
      <left style="thin"/>
      <right style="thin"/>
      <top style="thick"/>
      <bottom/>
      <diagonal/>
    </border>
    <border diagonalUp="false" diagonalDown="false">
      <left style="thin"/>
      <right style="thick"/>
      <top style="thick"/>
      <bottom/>
      <diagonal/>
    </border>
    <border diagonalUp="false" diagonalDown="false">
      <left style="thin"/>
      <right style="medium"/>
      <top style="thick"/>
      <bottom/>
      <diagonal/>
    </border>
    <border diagonalUp="false" diagonalDown="false">
      <left/>
      <right style="thick"/>
      <top/>
      <bottom/>
      <diagonal/>
    </border>
    <border diagonalUp="false" diagonalDown="false">
      <left style="thick"/>
      <right style="thin"/>
      <top/>
      <bottom/>
      <diagonal/>
    </border>
    <border diagonalUp="false" diagonalDown="false">
      <left style="thin"/>
      <right style="thick"/>
      <top/>
      <bottom/>
      <diagonal/>
    </border>
    <border diagonalUp="false" diagonalDown="false">
      <left/>
      <right style="medium"/>
      <top/>
      <bottom/>
      <diagonal/>
    </border>
    <border diagonalUp="false" diagonalDown="false">
      <left style="thin"/>
      <right style="medium"/>
      <top/>
      <bottom/>
      <diagonal/>
    </border>
    <border diagonalUp="false" diagonalDown="false">
      <left style="thin"/>
      <right style="medium"/>
      <top style="thin"/>
      <bottom/>
      <diagonal/>
    </border>
    <border diagonalUp="false" diagonalDown="false">
      <left style="medium"/>
      <right/>
      <top/>
      <bottom style="thick"/>
      <diagonal/>
    </border>
    <border diagonalUp="false" diagonalDown="false">
      <left style="medium"/>
      <right style="medium"/>
      <top style="thin"/>
      <bottom style="thin"/>
      <diagonal/>
    </border>
    <border diagonalUp="false" diagonalDown="false">
      <left style="thin"/>
      <right/>
      <top style="thin">
        <color rgb="FF3F3F3F"/>
      </top>
      <bottom style="thin">
        <color rgb="FF3F3F3F"/>
      </bottom>
      <diagonal/>
    </border>
    <border diagonalUp="false" diagonalDown="false">
      <left/>
      <right style="thick"/>
      <top/>
      <bottom style="thick"/>
      <diagonal/>
    </border>
    <border diagonalUp="false" diagonalDown="false">
      <left style="thin">
        <color rgb="FF3F3F3F"/>
      </left>
      <right/>
      <top style="thin">
        <color rgb="FF3F3F3F"/>
      </top>
      <bottom style="thin">
        <color rgb="FF3F3F3F"/>
      </bottom>
      <diagonal/>
    </border>
    <border diagonalUp="false" diagonalDown="false">
      <left style="thin"/>
      <right style="thin"/>
      <top style="thin">
        <color rgb="FF3F3F3F"/>
      </top>
      <bottom style="thin">
        <color rgb="FF3F3F3F"/>
      </bottom>
      <diagonal/>
    </border>
    <border diagonalUp="false" diagonalDown="false">
      <left style="thin"/>
      <right style="thin">
        <color rgb="FF3F3F3F"/>
      </right>
      <top style="thin">
        <color rgb="FF3F3F3F"/>
      </top>
      <bottom style="thin">
        <color rgb="FF3F3F3F"/>
      </bottom>
      <diagonal/>
    </border>
    <border diagonalUp="false" diagonalDown="false">
      <left style="thin">
        <color rgb="FF3F3F3F"/>
      </left>
      <right style="thin"/>
      <top style="thin">
        <color rgb="FF3F3F3F"/>
      </top>
      <bottom style="thin">
        <color rgb="FF3F3F3F"/>
      </bottom>
      <diagonal/>
    </border>
    <border diagonalUp="false" diagonalDown="false">
      <left/>
      <right style="medium"/>
      <top style="thin">
        <color rgb="FF3F3F3F"/>
      </top>
      <bottom style="thin">
        <color rgb="FF3F3F3F"/>
      </bottom>
      <diagonal/>
    </border>
    <border diagonalUp="false" diagonalDown="false">
      <left style="thin"/>
      <right style="medium"/>
      <top style="thin">
        <color rgb="FF3F3F3F"/>
      </top>
      <bottom style="thin">
        <color rgb="FF3F3F3F"/>
      </bottom>
      <diagonal/>
    </border>
    <border diagonalUp="false" diagonalDown="false">
      <left style="thin"/>
      <right/>
      <top/>
      <bottom style="thin"/>
      <diagonal/>
    </border>
    <border diagonalUp="false" diagonalDown="false">
      <left style="medium"/>
      <right style="medium"/>
      <top/>
      <bottom style="thin">
        <color rgb="FF3F3F3F"/>
      </bottom>
      <diagonal/>
    </border>
    <border diagonalUp="false" diagonalDown="false">
      <left style="thin">
        <color rgb="FF3F3F3F"/>
      </left>
      <right style="medium"/>
      <top style="thin">
        <color rgb="FF3F3F3F"/>
      </top>
      <bottom style="thin">
        <color rgb="FF3F3F3F"/>
      </bottom>
      <diagonal/>
    </border>
    <border diagonalUp="false" diagonalDown="false">
      <left style="thin">
        <color rgb="FF3F3F3F"/>
      </left>
      <right style="thin">
        <color rgb="FF3F3F3F"/>
      </right>
      <top/>
      <bottom/>
      <diagonal/>
    </border>
    <border diagonalUp="false" diagonalDown="false">
      <left style="thin">
        <color rgb="FF3F3F3F"/>
      </left>
      <right/>
      <top/>
      <bottom/>
      <diagonal/>
    </border>
    <border diagonalUp="false" diagonalDown="false">
      <left style="thin"/>
      <right style="thin">
        <color rgb="FF3F3F3F"/>
      </right>
      <top/>
      <bottom/>
      <diagonal/>
    </border>
    <border diagonalUp="false" diagonalDown="false">
      <left style="thin">
        <color rgb="FF3F3F3F"/>
      </left>
      <right style="thin"/>
      <top/>
      <bottom/>
      <diagonal/>
    </border>
    <border diagonalUp="false" diagonalDown="false">
      <left/>
      <right style="thin">
        <color rgb="FF3F3F3F"/>
      </right>
      <top/>
      <bottom/>
      <diagonal/>
    </border>
    <border diagonalUp="false" diagonalDown="false">
      <left style="medium"/>
      <right style="thick"/>
      <top style="thick"/>
      <bottom/>
      <diagonal/>
    </border>
    <border diagonalUp="false" diagonalDown="false">
      <left style="medium"/>
      <right style="medium"/>
      <top style="thin"/>
      <bottom style="medium"/>
      <diagonal/>
    </border>
    <border diagonalUp="false" diagonalDown="false">
      <left style="thin">
        <color rgb="FF3F3F3F"/>
      </left>
      <right style="medium"/>
      <top/>
      <bottom/>
      <diagonal/>
    </border>
    <border diagonalUp="false" diagonalDown="false">
      <left style="thin">
        <color rgb="FF3F3F3F"/>
      </left>
      <right/>
      <top/>
      <bottom style="thin">
        <color rgb="FF3F3F3F"/>
      </bottom>
      <diagonal/>
    </border>
    <border diagonalUp="false" diagonalDown="false">
      <left style="thin"/>
      <right style="thin">
        <color rgb="FF3F3F3F"/>
      </right>
      <top/>
      <bottom style="thin"/>
      <diagonal/>
    </border>
    <border diagonalUp="false" diagonalDown="false">
      <left style="thin">
        <color rgb="FF3F3F3F"/>
      </left>
      <right style="thin"/>
      <top/>
      <bottom style="thin"/>
      <diagonal/>
    </border>
    <border diagonalUp="false" diagonalDown="false">
      <left/>
      <right style="thin">
        <color rgb="FF3F3F3F"/>
      </right>
      <top/>
      <bottom style="thin">
        <color rgb="FF3F3F3F"/>
      </bottom>
      <diagonal/>
    </border>
    <border diagonalUp="false" diagonalDown="false">
      <left style="medium"/>
      <right style="thick"/>
      <top/>
      <bottom style="medium"/>
      <diagonal/>
    </border>
    <border diagonalUp="false" diagonalDown="false">
      <left style="thick"/>
      <right style="thin"/>
      <top/>
      <bottom style="medium"/>
      <diagonal/>
    </border>
    <border diagonalUp="false" diagonalDown="false">
      <left style="thin"/>
      <right style="thin"/>
      <top/>
      <bottom style="medium"/>
      <diagonal/>
    </border>
    <border diagonalUp="false" diagonalDown="false">
      <left style="thin"/>
      <right style="thick"/>
      <top/>
      <bottom style="medium"/>
      <diagonal/>
    </border>
    <border diagonalUp="false" diagonalDown="false">
      <left/>
      <right style="medium"/>
      <top/>
      <bottom style="medium"/>
      <diagonal/>
    </border>
    <border diagonalUp="false" diagonalDown="false">
      <left style="thin">
        <color rgb="FF3F3F3F"/>
      </left>
      <right style="medium"/>
      <top/>
      <bottom style="thin">
        <color rgb="FF3F3F3F"/>
      </bottom>
      <diagonal/>
    </border>
    <border diagonalUp="false" diagonalDown="false">
      <left style="medium"/>
      <right/>
      <top/>
      <bottom style="medium"/>
      <diagonal/>
    </border>
    <border diagonalUp="false" diagonalDown="false">
      <left style="medium"/>
      <right style="thick"/>
      <top/>
      <bottom/>
      <diagonal/>
    </border>
    <border diagonalUp="false" diagonalDown="false">
      <left/>
      <right style="thick"/>
      <top style="thin"/>
      <bottom/>
      <diagonal/>
    </border>
    <border diagonalUp="false" diagonalDown="false">
      <left/>
      <right style="thick"/>
      <top/>
      <bottom style="medium"/>
      <diagonal/>
    </border>
    <border diagonalUp="false" diagonalDown="false">
      <left style="thin"/>
      <right style="medium"/>
      <top/>
      <bottom style="mediu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4" borderId="2" applyFont="true" applyBorder="true" applyAlignment="true" applyProtection="false">
      <alignment horizontal="general" vertical="bottom" textRotation="0" wrapText="false" indent="0" shrinkToFit="false"/>
    </xf>
    <xf numFmtId="164" fontId="11" fillId="5" borderId="3" applyFont="true" applyBorder="true" applyAlignment="true" applyProtection="false">
      <alignment horizontal="general" vertical="bottom" textRotation="0" wrapText="false" indent="0" shrinkToFit="false"/>
    </xf>
  </cellStyleXfs>
  <cellXfs count="26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4" xfId="23" applyFont="true" applyBorder="true" applyAlignment="true" applyProtection="true">
      <alignment horizontal="center" vertical="bottom" textRotation="0" wrapText="false" indent="0" shrinkToFit="false"/>
      <protection locked="true" hidden="false"/>
    </xf>
    <xf numFmtId="164" fontId="7" fillId="3" borderId="4" xfId="24" applyFont="true" applyBorder="true" applyAlignment="true" applyProtection="true">
      <alignment horizontal="center" vertical="bottom" textRotation="0" wrapText="false" indent="0" shrinkToFit="false"/>
      <protection locked="true" hidden="false"/>
    </xf>
    <xf numFmtId="164" fontId="5" fillId="3" borderId="4" xfId="24" applyFont="true" applyBorder="true" applyAlignment="true" applyProtection="true">
      <alignment horizontal="center" vertical="bottom" textRotation="0" wrapText="false" indent="0" shrinkToFit="false"/>
      <protection locked="true" hidden="false"/>
    </xf>
    <xf numFmtId="164" fontId="7" fillId="6" borderId="4" xfId="25" applyFont="true" applyBorder="true" applyAlignment="true" applyProtection="true">
      <alignment horizontal="center" vertical="bottom" textRotation="0" wrapText="false" indent="0" shrinkToFit="false"/>
      <protection locked="true" hidden="false"/>
    </xf>
    <xf numFmtId="164" fontId="7" fillId="6" borderId="5" xfId="25" applyFont="true" applyBorder="true" applyAlignment="true" applyProtection="true">
      <alignment horizontal="general" vertical="bottom" textRotation="0" wrapText="false" indent="0" shrinkToFit="false"/>
      <protection locked="true" hidden="false"/>
    </xf>
    <xf numFmtId="164" fontId="7" fillId="5" borderId="6" xfId="26" applyFont="true" applyBorder="true" applyAlignment="true" applyProtection="true">
      <alignment horizontal="center" vertical="bottom" textRotation="0" wrapText="false" indent="0" shrinkToFit="false"/>
      <protection locked="true" hidden="false"/>
    </xf>
    <xf numFmtId="164" fontId="7" fillId="3" borderId="7" xfId="24" applyFont="true" applyBorder="true" applyAlignment="true" applyProtection="true">
      <alignment horizontal="center" vertical="bottom" textRotation="0" wrapText="false" indent="0" shrinkToFit="false"/>
      <protection locked="true" hidden="false"/>
    </xf>
    <xf numFmtId="164" fontId="7" fillId="5" borderId="3" xfId="26" applyFont="true" applyBorder="true" applyAlignment="true" applyProtection="true">
      <alignment horizontal="center" vertical="bottom" textRotation="0" wrapText="false" indent="0" shrinkToFit="false"/>
      <protection locked="true" hidden="false"/>
    </xf>
    <xf numFmtId="164" fontId="7" fillId="2" borderId="4" xfId="23" applyFont="true" applyBorder="true" applyAlignment="true" applyProtection="true">
      <alignment horizontal="center" vertical="bottom" textRotation="0" wrapText="false" indent="0" shrinkToFit="false"/>
      <protection locked="true" hidden="false"/>
    </xf>
    <xf numFmtId="164" fontId="7" fillId="3" borderId="8" xfId="24" applyFont="true" applyBorder="true" applyAlignment="true" applyProtection="true">
      <alignment horizontal="right" vertical="bottom" textRotation="0" wrapText="false" indent="0" shrinkToFit="false"/>
      <protection locked="true" hidden="false"/>
    </xf>
    <xf numFmtId="164" fontId="7" fillId="6" borderId="8" xfId="25" applyFont="true" applyBorder="true" applyAlignment="true" applyProtection="true">
      <alignment horizontal="general" vertical="bottom" textRotation="0" wrapText="false" indent="0" shrinkToFit="false"/>
      <protection locked="true" hidden="false"/>
    </xf>
    <xf numFmtId="164" fontId="7" fillId="3" borderId="9" xfId="24" applyFont="true" applyBorder="true" applyAlignment="true" applyProtection="true">
      <alignment horizontal="right" vertical="bottom" textRotation="0" wrapText="false" indent="0" shrinkToFit="false"/>
      <protection locked="true" hidden="false"/>
    </xf>
    <xf numFmtId="164" fontId="7" fillId="5" borderId="10" xfId="26" applyFont="true" applyBorder="true" applyAlignment="true" applyProtection="true">
      <alignment horizontal="general" vertical="bottom" textRotation="0" wrapText="false" indent="0" shrinkToFit="false"/>
      <protection locked="true" hidden="false"/>
    </xf>
    <xf numFmtId="164" fontId="7" fillId="3" borderId="4" xfId="24" applyFont="true" applyBorder="true" applyAlignment="true" applyProtection="true">
      <alignment horizontal="right" vertical="bottom" textRotation="0" wrapText="false" indent="0" shrinkToFit="false"/>
      <protection locked="true" hidden="false"/>
    </xf>
    <xf numFmtId="164" fontId="7" fillId="5" borderId="11" xfId="26" applyFont="true" applyBorder="true" applyAlignment="true" applyProtection="true">
      <alignment horizontal="general" vertical="bottom" textRotation="0" wrapText="false" indent="0" shrinkToFit="false"/>
      <protection locked="true" hidden="false"/>
    </xf>
    <xf numFmtId="164" fontId="7" fillId="6" borderId="4" xfId="25" applyFont="true" applyBorder="true" applyAlignment="true" applyProtection="true">
      <alignment horizontal="general" vertical="bottom" textRotation="0" wrapText="false" indent="0" shrinkToFit="false"/>
      <protection locked="true" hidden="false"/>
    </xf>
    <xf numFmtId="164" fontId="7" fillId="5" borderId="12" xfId="26" applyFont="true" applyBorder="true" applyAlignment="true" applyProtection="true">
      <alignment horizontal="general" vertical="bottom" textRotation="0" wrapText="false" indent="0" shrinkToFit="false"/>
      <protection locked="true" hidden="false"/>
    </xf>
    <xf numFmtId="164" fontId="7" fillId="5" borderId="13" xfId="26"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bottom" textRotation="0" wrapText="true" indent="0" shrinkToFit="false"/>
      <protection locked="true" hidden="false"/>
    </xf>
    <xf numFmtId="164" fontId="5" fillId="3" borderId="4" xfId="24" applyFont="true" applyBorder="true" applyAlignment="true" applyProtection="true">
      <alignment horizontal="right" vertical="bottom" textRotation="0" wrapText="false" indent="0" shrinkToFit="false"/>
      <protection locked="true" hidden="false"/>
    </xf>
    <xf numFmtId="164" fontId="7" fillId="5" borderId="3" xfId="26" applyFont="true" applyBorder="false" applyAlignment="true" applyProtection="true">
      <alignment horizontal="general" vertical="bottom" textRotation="0" wrapText="false" indent="0" shrinkToFit="false"/>
      <protection locked="true" hidden="false"/>
    </xf>
    <xf numFmtId="164" fontId="7" fillId="3" borderId="4" xfId="24" applyFont="true" applyBorder="true" applyAlignment="true" applyProtection="true">
      <alignment horizontal="center" vertical="bottom" textRotation="0" wrapText="true" indent="0" shrinkToFit="false"/>
      <protection locked="true" hidden="false"/>
    </xf>
    <xf numFmtId="165" fontId="7" fillId="5" borderId="14" xfId="26" applyFont="true" applyBorder="true" applyAlignment="true" applyProtection="true">
      <alignment horizontal="general" vertical="bottom" textRotation="0" wrapText="false" indent="0" shrinkToFit="false"/>
      <protection locked="true" hidden="false"/>
    </xf>
    <xf numFmtId="164" fontId="7" fillId="5" borderId="15" xfId="26" applyFont="true" applyBorder="true" applyAlignment="true" applyProtection="true">
      <alignment horizontal="general" vertical="bottom" textRotation="0" wrapText="false" indent="0" shrinkToFit="false"/>
      <protection locked="true" hidden="false"/>
    </xf>
    <xf numFmtId="166" fontId="7" fillId="5" borderId="16" xfId="26" applyFont="true" applyBorder="true" applyAlignment="true" applyProtection="true">
      <alignment horizontal="general" vertical="bottom" textRotation="0" wrapText="false" indent="0" shrinkToFit="false"/>
      <protection locked="true" hidden="false"/>
    </xf>
    <xf numFmtId="164" fontId="7" fillId="5" borderId="15" xfId="26" applyFont="true" applyBorder="true" applyAlignment="true" applyProtection="true">
      <alignment horizontal="center" vertical="bottom" textRotation="0" wrapText="false" indent="0" shrinkToFit="false"/>
      <protection locked="true" hidden="false"/>
    </xf>
    <xf numFmtId="164" fontId="7" fillId="5" borderId="17" xfId="26" applyFont="true" applyBorder="true" applyAlignment="true" applyProtection="true">
      <alignment horizontal="general" vertical="bottom" textRotation="0" wrapText="false" indent="0" shrinkToFit="false"/>
      <protection locked="true" hidden="false"/>
    </xf>
    <xf numFmtId="164" fontId="7" fillId="2" borderId="18" xfId="23" applyFont="true" applyBorder="true" applyAlignment="true" applyProtection="true">
      <alignment horizontal="center" vertical="bottom" textRotation="0" wrapText="false" indent="0" shrinkToFit="false"/>
      <protection locked="true" hidden="false"/>
    </xf>
    <xf numFmtId="164" fontId="5" fillId="3" borderId="9" xfId="24" applyFont="true" applyBorder="true" applyAlignment="true" applyProtection="true">
      <alignment horizontal="general" vertical="bottom" textRotation="0" wrapText="false" indent="0" shrinkToFit="false"/>
      <protection locked="true" hidden="false"/>
    </xf>
    <xf numFmtId="164" fontId="7" fillId="3" borderId="4" xfId="24" applyFont="true" applyBorder="true" applyAlignment="true" applyProtection="true">
      <alignment horizontal="general" vertical="bottom" textRotation="0" wrapText="false" indent="0" shrinkToFit="false"/>
      <protection locked="true" hidden="false"/>
    </xf>
    <xf numFmtId="164" fontId="7" fillId="5" borderId="4" xfId="26" applyFont="true" applyBorder="true" applyAlignment="true" applyProtection="true">
      <alignment horizontal="general" vertical="bottom" textRotation="0" wrapText="false" indent="0" shrinkToFit="false"/>
      <protection locked="true" hidden="false"/>
    </xf>
    <xf numFmtId="164" fontId="7" fillId="3" borderId="19" xfId="24" applyFont="true" applyBorder="true" applyAlignment="true" applyProtection="true">
      <alignment horizontal="general" vertical="bottom" textRotation="0" wrapText="false" indent="0" shrinkToFit="false"/>
      <protection locked="true" hidden="false"/>
    </xf>
    <xf numFmtId="164" fontId="7" fillId="3" borderId="8" xfId="24" applyFont="true" applyBorder="true" applyAlignment="true" applyProtection="true">
      <alignment horizontal="center" vertical="bottom" textRotation="0" wrapText="true" indent="0" shrinkToFit="false"/>
      <protection locked="true" hidden="false"/>
    </xf>
    <xf numFmtId="164" fontId="7" fillId="5" borderId="6" xfId="26" applyFont="true" applyBorder="true" applyAlignment="true" applyProtection="true">
      <alignment horizontal="general" vertical="bottom" textRotation="0" wrapText="false" indent="0" shrinkToFit="false"/>
      <protection locked="true" hidden="false"/>
    </xf>
    <xf numFmtId="164" fontId="7" fillId="3" borderId="19" xfId="24" applyFont="true" applyBorder="true" applyAlignment="true" applyProtection="true">
      <alignment horizontal="right" vertical="bottom" textRotation="0" wrapText="false" indent="0" shrinkToFit="false"/>
      <protection locked="true" hidden="false"/>
    </xf>
    <xf numFmtId="164" fontId="7" fillId="3" borderId="8" xfId="24" applyFont="true" applyBorder="true" applyAlignment="true" applyProtection="true">
      <alignment horizontal="general" vertical="bottom" textRotation="0" wrapText="false" indent="0" shrinkToFit="false"/>
      <protection locked="true" hidden="false"/>
    </xf>
    <xf numFmtId="164" fontId="7" fillId="6" borderId="20" xfId="25" applyFont="true" applyBorder="true" applyAlignment="true" applyProtection="true">
      <alignment horizontal="general" vertical="bottom" textRotation="0" wrapText="false" indent="0" shrinkToFit="false"/>
      <protection locked="true" hidden="false"/>
    </xf>
    <xf numFmtId="164" fontId="5" fillId="3" borderId="4" xfId="24" applyFont="true" applyBorder="true" applyAlignment="true" applyProtection="true">
      <alignment horizontal="general" vertical="bottom" textRotation="0" wrapText="false" indent="0" shrinkToFit="false"/>
      <protection locked="true" hidden="false"/>
    </xf>
    <xf numFmtId="164" fontId="7" fillId="5" borderId="21" xfId="26"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true" indent="0" shrinkToFit="false"/>
      <protection locked="true" hidden="false"/>
    </xf>
    <xf numFmtId="164" fontId="7" fillId="6" borderId="22" xfId="25" applyFont="true" applyBorder="true" applyAlignment="true" applyProtection="true">
      <alignment horizontal="general" vertical="bottom" textRotation="0" wrapText="false" indent="0" shrinkToFit="false"/>
      <protection locked="true" hidden="false"/>
    </xf>
    <xf numFmtId="164" fontId="7" fillId="5" borderId="22" xfId="26" applyFont="true" applyBorder="true" applyAlignment="true" applyProtection="true">
      <alignment horizontal="general" vertical="bottom" textRotation="0" wrapText="false" indent="0" shrinkToFit="false"/>
      <protection locked="true" hidden="false"/>
    </xf>
    <xf numFmtId="165" fontId="7" fillId="5" borderId="16" xfId="26" applyFont="true" applyBorder="true" applyAlignment="true" applyProtection="true">
      <alignment horizontal="general" vertical="bottom" textRotation="0" wrapText="false" indent="0" shrinkToFit="false"/>
      <protection locked="true" hidden="false"/>
    </xf>
    <xf numFmtId="164" fontId="7" fillId="6" borderId="23" xfId="25" applyFont="true" applyBorder="true" applyAlignment="true" applyProtection="true">
      <alignment horizontal="center" vertical="bottom" textRotation="0" wrapText="false" indent="0" shrinkToFit="false"/>
      <protection locked="true" hidden="false"/>
    </xf>
    <xf numFmtId="164" fontId="7" fillId="6" borderId="24" xfId="25" applyFont="true" applyBorder="true" applyAlignment="true" applyProtection="true">
      <alignment horizontal="general" vertical="bottom" textRotation="0" wrapText="false" indent="0" shrinkToFit="false"/>
      <protection locked="true" hidden="false"/>
    </xf>
    <xf numFmtId="164" fontId="0" fillId="0" borderId="25" xfId="0" applyFont="false" applyBorder="true" applyAlignment="true" applyProtection="false">
      <alignment horizontal="general" vertical="bottom" textRotation="0" wrapText="false" indent="0" shrinkToFit="false"/>
      <protection locked="true" hidden="false"/>
    </xf>
    <xf numFmtId="164" fontId="7" fillId="5" borderId="4" xfId="26"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5" borderId="26" xfId="26" applyFont="true" applyBorder="true" applyAlignment="true" applyProtection="true">
      <alignment horizontal="center" vertical="bottom" textRotation="0" wrapText="false" indent="0" shrinkToFit="false"/>
      <protection locked="true" hidden="false"/>
    </xf>
    <xf numFmtId="164" fontId="7" fillId="5" borderId="3" xfId="26" applyFont="true" applyBorder="false" applyAlignment="true" applyProtection="true">
      <alignment horizontal="center" vertical="bottom" textRotation="0" wrapText="false" indent="0" shrinkToFit="false"/>
      <protection locked="true" hidden="false"/>
    </xf>
    <xf numFmtId="164" fontId="17" fillId="2" borderId="9" xfId="23" applyFont="true" applyBorder="true" applyAlignment="true" applyProtection="true">
      <alignment horizontal="center" vertical="center" textRotation="0" wrapText="true" indent="0" shrinkToFit="false"/>
      <protection locked="true" hidden="false"/>
    </xf>
    <xf numFmtId="164" fontId="18" fillId="4" borderId="20" xfId="25" applyFont="true" applyBorder="true" applyAlignment="true" applyProtection="true">
      <alignment horizontal="center" vertical="center" textRotation="0" wrapText="true" indent="0" shrinkToFit="false"/>
      <protection locked="true" hidden="false"/>
    </xf>
    <xf numFmtId="164" fontId="17" fillId="4" borderId="27" xfId="25" applyFont="true" applyBorder="true" applyAlignment="true" applyProtection="true">
      <alignment horizontal="center" vertical="center" textRotation="0" wrapText="true" indent="0" shrinkToFit="false"/>
      <protection locked="true" hidden="false"/>
    </xf>
    <xf numFmtId="164" fontId="17" fillId="4" borderId="24" xfId="25" applyFont="true" applyBorder="true" applyAlignment="true" applyProtection="true">
      <alignment horizontal="center" vertical="center" textRotation="0" wrapText="true" indent="0" shrinkToFit="false"/>
      <protection locked="true" hidden="false"/>
    </xf>
    <xf numFmtId="164" fontId="18" fillId="3" borderId="28" xfId="24" applyFont="true" applyBorder="true" applyAlignment="true" applyProtection="true">
      <alignment horizontal="center" vertical="center" textRotation="0" wrapText="true" indent="0" shrinkToFit="false"/>
      <protection locked="true" hidden="false"/>
    </xf>
    <xf numFmtId="166" fontId="17" fillId="3" borderId="0" xfId="24" applyFont="true" applyBorder="true" applyAlignment="true" applyProtection="true">
      <alignment horizontal="center" vertical="center" textRotation="0" wrapText="true" indent="0" shrinkToFit="false"/>
      <protection locked="true" hidden="false"/>
    </xf>
    <xf numFmtId="166" fontId="17" fillId="3" borderId="29" xfId="24" applyFont="true" applyBorder="true" applyAlignment="true" applyProtection="true">
      <alignment horizontal="center" vertical="center" textRotation="0" wrapText="true" indent="0" shrinkToFit="false"/>
      <protection locked="true" hidden="false"/>
    </xf>
    <xf numFmtId="164" fontId="18" fillId="3" borderId="30" xfId="24" applyFont="true" applyBorder="true" applyAlignment="true" applyProtection="true">
      <alignment horizontal="center" vertical="center" textRotation="0" wrapText="true" indent="0" shrinkToFit="false"/>
      <protection locked="true" hidden="false"/>
    </xf>
    <xf numFmtId="166" fontId="17" fillId="3" borderId="31" xfId="24" applyFont="true" applyBorder="true" applyAlignment="true" applyProtection="true">
      <alignment horizontal="center" vertical="center" textRotation="0" wrapText="true" indent="0" shrinkToFit="false"/>
      <protection locked="true" hidden="false"/>
    </xf>
    <xf numFmtId="166" fontId="17" fillId="3" borderId="32" xfId="24" applyFont="true" applyBorder="true" applyAlignment="true" applyProtection="true">
      <alignment horizontal="center" vertical="center" textRotation="0" wrapText="true" indent="0" shrinkToFit="false"/>
      <protection locked="true" hidden="false"/>
    </xf>
    <xf numFmtId="164" fontId="19" fillId="4" borderId="33" xfId="25" applyFont="true" applyBorder="true" applyAlignment="true" applyProtection="true">
      <alignment horizontal="center" vertical="center" textRotation="0" wrapText="true" indent="0" shrinkToFit="false"/>
      <protection locked="true" hidden="false"/>
    </xf>
    <xf numFmtId="166" fontId="17" fillId="4" borderId="2" xfId="25" applyFont="true" applyBorder="true" applyAlignment="true" applyProtection="true">
      <alignment horizontal="center" vertical="center" textRotation="0" wrapText="true" indent="0" shrinkToFit="false"/>
      <protection locked="true" hidden="false"/>
    </xf>
    <xf numFmtId="166" fontId="17" fillId="4" borderId="34" xfId="25" applyFont="true" applyBorder="true" applyAlignment="true" applyProtection="true">
      <alignment horizontal="center" vertical="center" textRotation="0" wrapText="true" indent="0" shrinkToFit="false"/>
      <protection locked="true" hidden="false"/>
    </xf>
    <xf numFmtId="164" fontId="19" fillId="4" borderId="35" xfId="25" applyFont="true" applyBorder="true" applyAlignment="true" applyProtection="true">
      <alignment horizontal="center" vertical="center" textRotation="0" wrapText="true" indent="0" shrinkToFit="false"/>
      <protection locked="true" hidden="false"/>
    </xf>
    <xf numFmtId="166" fontId="17" fillId="4" borderId="36" xfId="25" applyFont="true" applyBorder="true" applyAlignment="true" applyProtection="true">
      <alignment horizontal="center" vertical="center" textRotation="0" wrapText="true" indent="0" shrinkToFit="false"/>
      <protection locked="true" hidden="false"/>
    </xf>
    <xf numFmtId="166" fontId="17" fillId="4" borderId="37" xfId="25" applyFont="true" applyBorder="true" applyAlignment="true" applyProtection="true">
      <alignment horizontal="center" vertical="center" textRotation="0" wrapText="true" indent="0" shrinkToFit="false"/>
      <protection locked="true" hidden="false"/>
    </xf>
    <xf numFmtId="164" fontId="7" fillId="3" borderId="38" xfId="24" applyFont="true" applyBorder="true" applyAlignment="true" applyProtection="true">
      <alignment horizontal="center" vertical="bottom" textRotation="0" wrapText="false" indent="0" shrinkToFit="false"/>
      <protection locked="true" hidden="false"/>
    </xf>
    <xf numFmtId="164" fontId="7" fillId="3" borderId="39" xfId="24" applyFont="true" applyBorder="true" applyAlignment="true" applyProtection="true">
      <alignment horizontal="center" vertical="bottom" textRotation="0" wrapText="false" indent="0" shrinkToFit="false"/>
      <protection locked="true" hidden="false"/>
    </xf>
    <xf numFmtId="164" fontId="25" fillId="0" borderId="40" xfId="20" applyFont="true" applyBorder="true" applyAlignment="true" applyProtection="false">
      <alignment horizontal="center" vertical="center" textRotation="0" wrapText="true" indent="0" shrinkToFit="false"/>
      <protection locked="true" hidden="false"/>
    </xf>
    <xf numFmtId="164" fontId="26" fillId="0" borderId="0" xfId="20" applyFont="false" applyBorder="true" applyAlignment="false" applyProtection="false">
      <alignment horizontal="general" vertical="bottom" textRotation="0" wrapText="false" indent="0" shrinkToFit="false"/>
      <protection locked="true" hidden="false"/>
    </xf>
    <xf numFmtId="164" fontId="7" fillId="2" borderId="41" xfId="23" applyFont="true" applyBorder="true" applyAlignment="true" applyProtection="true">
      <alignment horizontal="center" vertical="bottom" textRotation="0" wrapText="false" indent="0" shrinkToFit="false"/>
      <protection locked="true" hidden="false"/>
    </xf>
    <xf numFmtId="164" fontId="25" fillId="0" borderId="38" xfId="22" applyFont="true" applyBorder="true" applyAlignment="true" applyProtection="false">
      <alignment horizontal="center" vertical="center" textRotation="0" wrapText="true" indent="0" shrinkToFit="false"/>
      <protection locked="true" hidden="false"/>
    </xf>
    <xf numFmtId="164" fontId="26" fillId="0" borderId="0" xfId="22" applyFont="false" applyBorder="true" applyAlignment="false" applyProtection="false">
      <alignment horizontal="general" vertical="bottom" textRotation="0" wrapText="false" indent="0" shrinkToFit="false"/>
      <protection locked="true" hidden="false"/>
    </xf>
    <xf numFmtId="164" fontId="25" fillId="0" borderId="42" xfId="21" applyFont="true" applyBorder="true" applyAlignment="true" applyProtection="false">
      <alignment horizontal="center" vertical="center" textRotation="0" wrapText="true" indent="0" shrinkToFit="false"/>
      <protection locked="true" hidden="false"/>
    </xf>
    <xf numFmtId="164" fontId="26" fillId="0" borderId="0" xfId="21" applyFont="false" applyBorder="true" applyAlignment="false" applyProtection="false">
      <alignment horizontal="general" vertical="bottom" textRotation="0" wrapText="false" indent="0" shrinkToFit="false"/>
      <protection locked="true" hidden="false"/>
    </xf>
    <xf numFmtId="164" fontId="25" fillId="0" borderId="43" xfId="21"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44" xfId="23" applyFont="true" applyBorder="true" applyAlignment="true" applyProtection="true">
      <alignment horizontal="center" vertical="bottom" textRotation="0" wrapText="false" indent="0" shrinkToFit="false"/>
      <protection locked="true" hidden="false"/>
    </xf>
    <xf numFmtId="164" fontId="27" fillId="0" borderId="38" xfId="20" applyFont="true" applyBorder="true" applyAlignment="true" applyProtection="false">
      <alignment horizontal="left" vertical="top" textRotation="0" wrapText="true" indent="0" shrinkToFit="false"/>
      <protection locked="true" hidden="false"/>
    </xf>
    <xf numFmtId="164" fontId="5" fillId="3" borderId="41" xfId="24" applyFont="true" applyBorder="true" applyAlignment="true" applyProtection="true">
      <alignment horizontal="center" vertical="bottom" textRotation="0" wrapText="false" indent="0" shrinkToFit="false"/>
      <protection locked="true" hidden="false"/>
    </xf>
    <xf numFmtId="164" fontId="27" fillId="0" borderId="45" xfId="22" applyFont="true" applyBorder="true" applyAlignment="true" applyProtection="false">
      <alignment horizontal="left" vertical="top" textRotation="0" wrapText="true" indent="0" shrinkToFit="false"/>
      <protection locked="true" hidden="false"/>
    </xf>
    <xf numFmtId="164" fontId="28" fillId="0" borderId="46" xfId="22" applyFont="true" applyBorder="true" applyAlignment="true" applyProtection="false">
      <alignment horizontal="left" vertical="top" textRotation="0" wrapText="true" indent="0" shrinkToFit="false"/>
      <protection locked="true" hidden="false"/>
    </xf>
    <xf numFmtId="164" fontId="5" fillId="3" borderId="44" xfId="24" applyFont="true" applyBorder="true" applyAlignment="true" applyProtection="true">
      <alignment horizontal="center" vertical="bottom" textRotation="0" wrapText="false" indent="0" shrinkToFit="false"/>
      <protection locked="true" hidden="false"/>
    </xf>
    <xf numFmtId="164" fontId="27" fillId="0" borderId="42" xfId="21" applyFont="true" applyBorder="true" applyAlignment="true" applyProtection="false">
      <alignment horizontal="left" vertical="top" textRotation="0" wrapText="true" indent="0" shrinkToFit="false"/>
      <protection locked="true" hidden="false"/>
    </xf>
    <xf numFmtId="164" fontId="28" fillId="0" borderId="46" xfId="21" applyFont="true" applyBorder="true" applyAlignment="true" applyProtection="false">
      <alignment horizontal="left" vertical="top" textRotation="0" wrapText="true" indent="0" shrinkToFit="false"/>
      <protection locked="true" hidden="false"/>
    </xf>
    <xf numFmtId="164" fontId="5" fillId="3" borderId="47" xfId="24" applyFont="true" applyBorder="true" applyAlignment="true" applyProtection="true">
      <alignment horizontal="center" vertical="bottom" textRotation="0" wrapText="false" indent="0" shrinkToFit="false"/>
      <protection locked="true" hidden="false"/>
    </xf>
    <xf numFmtId="164" fontId="27" fillId="0" borderId="43" xfId="21" applyFont="true" applyBorder="true" applyAlignment="true" applyProtection="false">
      <alignment horizontal="left" vertical="top" textRotation="0" wrapText="true" indent="0" shrinkToFit="false"/>
      <protection locked="true" hidden="false"/>
    </xf>
    <xf numFmtId="164" fontId="28" fillId="0" borderId="0" xfId="21" applyFont="true" applyBorder="true" applyAlignment="true" applyProtection="false">
      <alignment horizontal="left" vertical="top" textRotation="0" wrapText="true" indent="0" shrinkToFit="false"/>
      <protection locked="true" hidden="false"/>
    </xf>
    <xf numFmtId="164" fontId="27" fillId="0" borderId="45" xfId="20" applyFont="true" applyBorder="true" applyAlignment="true" applyProtection="false">
      <alignment horizontal="left" vertical="bottom" textRotation="0" wrapText="true" indent="0" shrinkToFit="false"/>
      <protection locked="true" hidden="false"/>
    </xf>
    <xf numFmtId="164" fontId="27" fillId="0" borderId="48" xfId="20" applyFont="true" applyBorder="true" applyAlignment="true" applyProtection="false">
      <alignment horizontal="center" vertical="bottom" textRotation="0" wrapText="true" indent="0" shrinkToFit="false"/>
      <protection locked="true" hidden="false"/>
    </xf>
    <xf numFmtId="164" fontId="27" fillId="0" borderId="49" xfId="20" applyFont="true" applyBorder="true" applyAlignment="true" applyProtection="false">
      <alignment horizontal="center" vertical="bottom" textRotation="0" wrapText="true" indent="0" shrinkToFit="false"/>
      <protection locked="true" hidden="false"/>
    </xf>
    <xf numFmtId="164" fontId="27" fillId="0" borderId="50" xfId="20" applyFont="true" applyBorder="true" applyAlignment="true" applyProtection="false">
      <alignment horizontal="center" vertical="bottom" textRotation="0" wrapText="true" indent="0" shrinkToFit="false"/>
      <protection locked="true" hidden="false"/>
    </xf>
    <xf numFmtId="164" fontId="27" fillId="0" borderId="51" xfId="22" applyFont="true" applyBorder="true" applyAlignment="true" applyProtection="false">
      <alignment horizontal="left" vertical="bottom" textRotation="0" wrapText="true" indent="0" shrinkToFit="false"/>
      <protection locked="true" hidden="false"/>
    </xf>
    <xf numFmtId="164" fontId="27" fillId="0" borderId="52" xfId="22" applyFont="true" applyBorder="true" applyAlignment="true" applyProtection="false">
      <alignment horizontal="center" vertical="bottom" textRotation="0" wrapText="true" indent="0" shrinkToFit="false"/>
      <protection locked="true" hidden="false"/>
    </xf>
    <xf numFmtId="164" fontId="27" fillId="0" borderId="53" xfId="22" applyFont="true" applyBorder="true" applyAlignment="true" applyProtection="false">
      <alignment horizontal="center" vertical="bottom" textRotation="0" wrapText="true" indent="0" shrinkToFit="false"/>
      <protection locked="true" hidden="false"/>
    </xf>
    <xf numFmtId="164" fontId="27" fillId="0" borderId="54" xfId="22" applyFont="true" applyBorder="true" applyAlignment="true" applyProtection="false">
      <alignment horizontal="center" vertical="bottom" textRotation="0" wrapText="true" indent="0" shrinkToFit="false"/>
      <protection locked="true" hidden="false"/>
    </xf>
    <xf numFmtId="164" fontId="27" fillId="0" borderId="51" xfId="21" applyFont="true" applyBorder="true" applyAlignment="true" applyProtection="false">
      <alignment horizontal="left" vertical="bottom" textRotation="0" wrapText="true" indent="0" shrinkToFit="false"/>
      <protection locked="true" hidden="false"/>
    </xf>
    <xf numFmtId="164" fontId="27" fillId="0" borderId="52" xfId="21" applyFont="true" applyBorder="true" applyAlignment="true" applyProtection="false">
      <alignment horizontal="center" vertical="bottom" textRotation="0" wrapText="true" indent="0" shrinkToFit="false"/>
      <protection locked="true" hidden="false"/>
    </xf>
    <xf numFmtId="164" fontId="27" fillId="0" borderId="53" xfId="21" applyFont="true" applyBorder="true" applyAlignment="true" applyProtection="false">
      <alignment horizontal="center" vertical="bottom" textRotation="0" wrapText="true" indent="0" shrinkToFit="false"/>
      <protection locked="true" hidden="false"/>
    </xf>
    <xf numFmtId="164" fontId="27" fillId="0" borderId="54" xfId="21" applyFont="true" applyBorder="true" applyAlignment="true" applyProtection="false">
      <alignment horizontal="center" vertical="bottom" textRotation="0" wrapText="true" indent="0" shrinkToFit="false"/>
      <protection locked="true" hidden="false"/>
    </xf>
    <xf numFmtId="164" fontId="5" fillId="3" borderId="55" xfId="24" applyFont="true" applyBorder="true" applyAlignment="true" applyProtection="true">
      <alignment horizontal="center" vertical="bottom" textRotation="0" wrapText="false" indent="0" shrinkToFit="false"/>
      <protection locked="true" hidden="false"/>
    </xf>
    <xf numFmtId="164" fontId="27" fillId="0" borderId="56" xfId="21" applyFont="true" applyBorder="true" applyAlignment="true" applyProtection="false">
      <alignment horizontal="center" vertical="bottom" textRotation="0" wrapText="true" indent="0" shrinkToFit="false"/>
      <protection locked="true" hidden="false"/>
    </xf>
    <xf numFmtId="164" fontId="5" fillId="3" borderId="16" xfId="24" applyFont="true" applyBorder="true" applyAlignment="true" applyProtection="true">
      <alignment horizontal="center" vertical="bottom" textRotation="0" wrapText="false" indent="0" shrinkToFit="false"/>
      <protection locked="true" hidden="false"/>
    </xf>
    <xf numFmtId="164" fontId="27" fillId="0" borderId="57" xfId="21" applyFont="true" applyBorder="true" applyAlignment="true" applyProtection="false">
      <alignment horizontal="left" vertical="bottom" textRotation="0" wrapText="true" indent="0" shrinkToFit="false"/>
      <protection locked="true" hidden="false"/>
    </xf>
    <xf numFmtId="164" fontId="27" fillId="0" borderId="58" xfId="21" applyFont="true" applyBorder="true" applyAlignment="true" applyProtection="false">
      <alignment horizontal="center" vertical="bottom" textRotation="0" wrapText="true" indent="0" shrinkToFit="false"/>
      <protection locked="true" hidden="false"/>
    </xf>
    <xf numFmtId="164" fontId="27" fillId="0" borderId="59" xfId="21" applyFont="true" applyBorder="true" applyAlignment="true" applyProtection="false">
      <alignment horizontal="center" vertical="bottom" textRotation="0" wrapText="true" indent="0" shrinkToFit="false"/>
      <protection locked="true" hidden="false"/>
    </xf>
    <xf numFmtId="164" fontId="27" fillId="0" borderId="60" xfId="21" applyFont="true" applyBorder="true" applyAlignment="true" applyProtection="false">
      <alignment horizontal="center" vertical="bottom" textRotation="0" wrapText="true" indent="0" shrinkToFit="false"/>
      <protection locked="true" hidden="false"/>
    </xf>
    <xf numFmtId="164" fontId="27" fillId="0" borderId="61" xfId="20" applyFont="true" applyBorder="true" applyAlignment="true" applyProtection="false">
      <alignment horizontal="left" vertical="top" textRotation="0" wrapText="true" indent="0" shrinkToFit="false"/>
      <protection locked="true" hidden="false"/>
    </xf>
    <xf numFmtId="164" fontId="27" fillId="0" borderId="62" xfId="20" applyFont="true" applyBorder="true" applyAlignment="true" applyProtection="false">
      <alignment horizontal="left" vertical="top" textRotation="0" wrapText="true" indent="0" shrinkToFit="false"/>
      <protection locked="true" hidden="false"/>
    </xf>
    <xf numFmtId="167" fontId="27" fillId="0" borderId="63" xfId="20" applyFont="true" applyBorder="true" applyAlignment="true" applyProtection="false">
      <alignment horizontal="right" vertical="top" textRotation="0" wrapText="false" indent="0" shrinkToFit="false"/>
      <protection locked="true" hidden="false"/>
    </xf>
    <xf numFmtId="168" fontId="27" fillId="0" borderId="64" xfId="20" applyFont="true" applyBorder="true" applyAlignment="true" applyProtection="false">
      <alignment horizontal="right" vertical="top" textRotation="0" wrapText="false" indent="0" shrinkToFit="false"/>
      <protection locked="true" hidden="false"/>
    </xf>
    <xf numFmtId="167" fontId="27" fillId="0" borderId="64" xfId="20" applyFont="true" applyBorder="true" applyAlignment="true" applyProtection="false">
      <alignment horizontal="right" vertical="top" textRotation="0" wrapText="false" indent="0" shrinkToFit="false"/>
      <protection locked="true" hidden="false"/>
    </xf>
    <xf numFmtId="169" fontId="27" fillId="0" borderId="64" xfId="20" applyFont="true" applyBorder="true" applyAlignment="true" applyProtection="false">
      <alignment horizontal="right" vertical="top" textRotation="0" wrapText="false" indent="0" shrinkToFit="false"/>
      <protection locked="true" hidden="false"/>
    </xf>
    <xf numFmtId="169" fontId="27" fillId="0" borderId="65" xfId="20" applyFont="true" applyBorder="true" applyAlignment="true" applyProtection="false">
      <alignment horizontal="right" vertical="top" textRotation="0" wrapText="false" indent="0" shrinkToFit="false"/>
      <protection locked="true" hidden="false"/>
    </xf>
    <xf numFmtId="164" fontId="7" fillId="6" borderId="44" xfId="25" applyFont="true" applyBorder="true" applyAlignment="true" applyProtection="true">
      <alignment horizontal="center" vertical="bottom" textRotation="0" wrapText="false" indent="0" shrinkToFit="false"/>
      <protection locked="true" hidden="false"/>
    </xf>
    <xf numFmtId="164" fontId="27" fillId="0" borderId="61" xfId="22" applyFont="true" applyBorder="true" applyAlignment="true" applyProtection="false">
      <alignment horizontal="left" vertical="top" textRotation="0" wrapText="true" indent="0" shrinkToFit="false"/>
      <protection locked="true" hidden="false"/>
    </xf>
    <xf numFmtId="164" fontId="27" fillId="0" borderId="62" xfId="22" applyFont="true" applyBorder="true" applyAlignment="true" applyProtection="false">
      <alignment horizontal="left" vertical="top" textRotation="0" wrapText="true" indent="0" shrinkToFit="false"/>
      <protection locked="true" hidden="false"/>
    </xf>
    <xf numFmtId="167" fontId="27" fillId="0" borderId="63" xfId="22" applyFont="true" applyBorder="true" applyAlignment="true" applyProtection="false">
      <alignment horizontal="right" vertical="top" textRotation="0" wrapText="false" indent="0" shrinkToFit="false"/>
      <protection locked="true" hidden="false"/>
    </xf>
    <xf numFmtId="168" fontId="27" fillId="0" borderId="64" xfId="22" applyFont="true" applyBorder="true" applyAlignment="true" applyProtection="false">
      <alignment horizontal="right" vertical="top" textRotation="0" wrapText="false" indent="0" shrinkToFit="false"/>
      <protection locked="true" hidden="false"/>
    </xf>
    <xf numFmtId="167" fontId="27" fillId="0" borderId="64" xfId="22" applyFont="true" applyBorder="true" applyAlignment="true" applyProtection="false">
      <alignment horizontal="right" vertical="top" textRotation="0" wrapText="false" indent="0" shrinkToFit="false"/>
      <protection locked="true" hidden="false"/>
    </xf>
    <xf numFmtId="169" fontId="27" fillId="0" borderId="64" xfId="22" applyFont="true" applyBorder="true" applyAlignment="true" applyProtection="false">
      <alignment horizontal="right" vertical="top" textRotation="0" wrapText="false" indent="0" shrinkToFit="false"/>
      <protection locked="true" hidden="false"/>
    </xf>
    <xf numFmtId="169" fontId="27" fillId="0" borderId="65" xfId="22" applyFont="true" applyBorder="true" applyAlignment="true" applyProtection="false">
      <alignment horizontal="right" vertical="top" textRotation="0" wrapText="false" indent="0" shrinkToFit="false"/>
      <protection locked="true" hidden="false"/>
    </xf>
    <xf numFmtId="164" fontId="27" fillId="0" borderId="61" xfId="21" applyFont="true" applyBorder="true" applyAlignment="true" applyProtection="false">
      <alignment horizontal="left" vertical="top" textRotation="0" wrapText="true" indent="0" shrinkToFit="false"/>
      <protection locked="true" hidden="false"/>
    </xf>
    <xf numFmtId="164" fontId="27" fillId="0" borderId="62" xfId="21" applyFont="true" applyBorder="true" applyAlignment="true" applyProtection="false">
      <alignment horizontal="left" vertical="top" textRotation="0" wrapText="true" indent="0" shrinkToFit="false"/>
      <protection locked="true" hidden="false"/>
    </xf>
    <xf numFmtId="167" fontId="27" fillId="0" borderId="63" xfId="21" applyFont="true" applyBorder="true" applyAlignment="true" applyProtection="false">
      <alignment horizontal="right" vertical="top" textRotation="0" wrapText="false" indent="0" shrinkToFit="false"/>
      <protection locked="true" hidden="false"/>
    </xf>
    <xf numFmtId="168" fontId="27" fillId="0" borderId="64" xfId="21" applyFont="true" applyBorder="true" applyAlignment="true" applyProtection="false">
      <alignment horizontal="right" vertical="top" textRotation="0" wrapText="false" indent="0" shrinkToFit="false"/>
      <protection locked="true" hidden="false"/>
    </xf>
    <xf numFmtId="167" fontId="27" fillId="0" borderId="64" xfId="21" applyFont="true" applyBorder="true" applyAlignment="true" applyProtection="false">
      <alignment horizontal="right" vertical="top" textRotation="0" wrapText="false" indent="0" shrinkToFit="false"/>
      <protection locked="true" hidden="false"/>
    </xf>
    <xf numFmtId="169" fontId="27" fillId="0" borderId="64" xfId="21" applyFont="true" applyBorder="true" applyAlignment="true" applyProtection="false">
      <alignment horizontal="right" vertical="top" textRotation="0" wrapText="false" indent="0" shrinkToFit="false"/>
      <protection locked="true" hidden="false"/>
    </xf>
    <xf numFmtId="169" fontId="27" fillId="0" borderId="65" xfId="21" applyFont="true" applyBorder="true" applyAlignment="true" applyProtection="false">
      <alignment horizontal="right" vertical="top" textRotation="0" wrapText="false" indent="0" shrinkToFit="false"/>
      <protection locked="true" hidden="false"/>
    </xf>
    <xf numFmtId="164" fontId="7" fillId="6" borderId="47" xfId="25" applyFont="true" applyBorder="true" applyAlignment="true" applyProtection="true">
      <alignment horizontal="center" vertical="bottom" textRotation="0" wrapText="false" indent="0" shrinkToFit="false"/>
      <protection locked="true" hidden="false"/>
    </xf>
    <xf numFmtId="164" fontId="7" fillId="6" borderId="55" xfId="25" applyFont="true" applyBorder="true" applyAlignment="true" applyProtection="true">
      <alignment horizontal="center" vertical="bottom" textRotation="0" wrapText="false" indent="0" shrinkToFit="false"/>
      <protection locked="true" hidden="false"/>
    </xf>
    <xf numFmtId="169" fontId="27" fillId="0" borderId="66" xfId="21" applyFont="true" applyBorder="true" applyAlignment="true" applyProtection="false">
      <alignment horizontal="right" vertical="top" textRotation="0" wrapText="false" indent="0" shrinkToFit="false"/>
      <protection locked="true" hidden="false"/>
    </xf>
    <xf numFmtId="164" fontId="7" fillId="6" borderId="16" xfId="25" applyFont="true" applyBorder="true" applyAlignment="true" applyProtection="true">
      <alignment horizontal="center" vertical="bottom" textRotation="0" wrapText="false" indent="0" shrinkToFit="false"/>
      <protection locked="true" hidden="false"/>
    </xf>
    <xf numFmtId="164" fontId="27" fillId="0" borderId="67" xfId="20" applyFont="true" applyBorder="true" applyAlignment="true" applyProtection="false">
      <alignment horizontal="left" vertical="top" textRotation="0" wrapText="true" indent="0" shrinkToFit="false"/>
      <protection locked="true" hidden="false"/>
    </xf>
    <xf numFmtId="167" fontId="27" fillId="0" borderId="68" xfId="20" applyFont="true" applyBorder="true" applyAlignment="true" applyProtection="false">
      <alignment horizontal="right" vertical="top" textRotation="0" wrapText="false" indent="0" shrinkToFit="false"/>
      <protection locked="true" hidden="false"/>
    </xf>
    <xf numFmtId="167" fontId="27" fillId="0" borderId="19" xfId="20" applyFont="true" applyBorder="true" applyAlignment="true" applyProtection="false">
      <alignment horizontal="right" vertical="top" textRotation="0" wrapText="false" indent="0" shrinkToFit="false"/>
      <protection locked="true" hidden="false"/>
    </xf>
    <xf numFmtId="169" fontId="27" fillId="0" borderId="19" xfId="20" applyFont="true" applyBorder="true" applyAlignment="true" applyProtection="false">
      <alignment horizontal="right" vertical="top" textRotation="0" wrapText="false" indent="0" shrinkToFit="false"/>
      <protection locked="true" hidden="false"/>
    </xf>
    <xf numFmtId="169" fontId="27" fillId="0" borderId="69" xfId="20" applyFont="true" applyBorder="true" applyAlignment="true" applyProtection="false">
      <alignment horizontal="right" vertical="top" textRotation="0" wrapText="false" indent="0" shrinkToFit="false"/>
      <protection locked="true" hidden="false"/>
    </xf>
    <xf numFmtId="164" fontId="27" fillId="0" borderId="67" xfId="22" applyFont="true" applyBorder="true" applyAlignment="true" applyProtection="false">
      <alignment horizontal="left" vertical="top" textRotation="0" wrapText="true" indent="0" shrinkToFit="false"/>
      <protection locked="true" hidden="false"/>
    </xf>
    <xf numFmtId="167" fontId="27" fillId="0" borderId="68" xfId="22" applyFont="true" applyBorder="true" applyAlignment="true" applyProtection="false">
      <alignment horizontal="right" vertical="top" textRotation="0" wrapText="false" indent="0" shrinkToFit="false"/>
      <protection locked="true" hidden="false"/>
    </xf>
    <xf numFmtId="167" fontId="27" fillId="0" borderId="19" xfId="22" applyFont="true" applyBorder="true" applyAlignment="true" applyProtection="false">
      <alignment horizontal="right" vertical="top" textRotation="0" wrapText="false" indent="0" shrinkToFit="false"/>
      <protection locked="true" hidden="false"/>
    </xf>
    <xf numFmtId="169" fontId="27" fillId="0" borderId="19" xfId="22" applyFont="true" applyBorder="true" applyAlignment="true" applyProtection="false">
      <alignment horizontal="right" vertical="top" textRotation="0" wrapText="false" indent="0" shrinkToFit="false"/>
      <protection locked="true" hidden="false"/>
    </xf>
    <xf numFmtId="169" fontId="27" fillId="0" borderId="69" xfId="22" applyFont="true" applyBorder="true" applyAlignment="true" applyProtection="false">
      <alignment horizontal="right" vertical="top" textRotation="0" wrapText="false" indent="0" shrinkToFit="false"/>
      <protection locked="true" hidden="false"/>
    </xf>
    <xf numFmtId="164" fontId="27" fillId="0" borderId="67" xfId="21" applyFont="true" applyBorder="true" applyAlignment="true" applyProtection="false">
      <alignment horizontal="left" vertical="top" textRotation="0" wrapText="true" indent="0" shrinkToFit="false"/>
      <protection locked="true" hidden="false"/>
    </xf>
    <xf numFmtId="167" fontId="27" fillId="0" borderId="68" xfId="21" applyFont="true" applyBorder="true" applyAlignment="true" applyProtection="false">
      <alignment horizontal="right" vertical="top" textRotation="0" wrapText="false" indent="0" shrinkToFit="false"/>
      <protection locked="true" hidden="false"/>
    </xf>
    <xf numFmtId="167" fontId="27" fillId="0" borderId="19" xfId="21" applyFont="true" applyBorder="true" applyAlignment="true" applyProtection="false">
      <alignment horizontal="right" vertical="top" textRotation="0" wrapText="false" indent="0" shrinkToFit="false"/>
      <protection locked="true" hidden="false"/>
    </xf>
    <xf numFmtId="169" fontId="27" fillId="0" borderId="19" xfId="21" applyFont="true" applyBorder="true" applyAlignment="true" applyProtection="false">
      <alignment horizontal="right" vertical="top" textRotation="0" wrapText="false" indent="0" shrinkToFit="false"/>
      <protection locked="true" hidden="false"/>
    </xf>
    <xf numFmtId="169" fontId="27" fillId="0" borderId="69" xfId="21" applyFont="true" applyBorder="true" applyAlignment="true" applyProtection="false">
      <alignment horizontal="right" vertical="top" textRotation="0" wrapText="false" indent="0" shrinkToFit="false"/>
      <protection locked="true" hidden="false"/>
    </xf>
    <xf numFmtId="164" fontId="0" fillId="0" borderId="70" xfId="0" applyFont="false" applyBorder="true" applyAlignment="false" applyProtection="false">
      <alignment horizontal="general" vertical="bottom" textRotation="0" wrapText="false" indent="0" shrinkToFit="false"/>
      <protection locked="true" hidden="false"/>
    </xf>
    <xf numFmtId="169" fontId="27" fillId="0" borderId="71" xfId="21" applyFont="true" applyBorder="true" applyAlignment="true" applyProtection="false">
      <alignment horizontal="right" vertical="top" textRotation="0" wrapText="false" indent="0" shrinkToFit="false"/>
      <protection locked="true" hidden="false"/>
    </xf>
    <xf numFmtId="164" fontId="5" fillId="3" borderId="22" xfId="24" applyFont="true" applyBorder="true" applyAlignment="true" applyProtection="true">
      <alignment horizontal="center" vertical="bottom" textRotation="0" wrapText="false" indent="0" shrinkToFit="false"/>
      <protection locked="true" hidden="false"/>
    </xf>
    <xf numFmtId="164" fontId="7" fillId="6" borderId="72" xfId="25" applyFont="true" applyBorder="true" applyAlignment="true" applyProtection="true">
      <alignment horizontal="center" vertical="bottom" textRotation="0" wrapText="false" indent="0" shrinkToFit="false"/>
      <protection locked="true" hidden="false"/>
    </xf>
    <xf numFmtId="164" fontId="7" fillId="6" borderId="22" xfId="25" applyFont="true" applyBorder="true" applyAlignment="true" applyProtection="true">
      <alignment horizontal="center" vertical="bottom" textRotation="0" wrapText="false" indent="0" shrinkToFit="false"/>
      <protection locked="true" hidden="false"/>
    </xf>
    <xf numFmtId="164" fontId="5" fillId="3" borderId="39" xfId="24" applyFont="true" applyBorder="true" applyAlignment="true" applyProtection="true">
      <alignment horizontal="center" vertical="bottom" textRotation="0" wrapText="false" indent="0" shrinkToFit="false"/>
      <protection locked="true" hidden="false"/>
    </xf>
    <xf numFmtId="164" fontId="27" fillId="0" borderId="73" xfId="20" applyFont="true" applyBorder="true" applyAlignment="true" applyProtection="false">
      <alignment horizontal="left" vertical="top" textRotation="0" wrapText="true" indent="0" shrinkToFit="false"/>
      <protection locked="true" hidden="false"/>
    </xf>
    <xf numFmtId="168" fontId="27" fillId="0" borderId="19" xfId="20" applyFont="true" applyBorder="true" applyAlignment="true" applyProtection="false">
      <alignment horizontal="right" vertical="top" textRotation="0" wrapText="false" indent="0" shrinkToFit="false"/>
      <protection locked="true" hidden="false"/>
    </xf>
    <xf numFmtId="164" fontId="28" fillId="0" borderId="19" xfId="20" applyFont="true" applyBorder="true" applyAlignment="true" applyProtection="false">
      <alignment horizontal="left" vertical="top" textRotation="0" wrapText="true" indent="0" shrinkToFit="false"/>
      <protection locked="true" hidden="false"/>
    </xf>
    <xf numFmtId="164" fontId="28" fillId="0" borderId="69" xfId="20" applyFont="true" applyBorder="true" applyAlignment="true" applyProtection="false">
      <alignment horizontal="left" vertical="top" textRotation="0" wrapText="true" indent="0" shrinkToFit="false"/>
      <protection locked="true" hidden="false"/>
    </xf>
    <xf numFmtId="164" fontId="7" fillId="6" borderId="74" xfId="25" applyFont="true" applyBorder="true" applyAlignment="true" applyProtection="true">
      <alignment horizontal="center" vertical="bottom" textRotation="0" wrapText="false" indent="0" shrinkToFit="false"/>
      <protection locked="true" hidden="false"/>
    </xf>
    <xf numFmtId="164" fontId="27" fillId="0" borderId="42" xfId="22" applyFont="true" applyBorder="true" applyAlignment="true" applyProtection="false">
      <alignment horizontal="left" vertical="top" textRotation="0" wrapText="true" indent="0" shrinkToFit="false"/>
      <protection locked="true" hidden="false"/>
    </xf>
    <xf numFmtId="168" fontId="27" fillId="0" borderId="19" xfId="22" applyFont="true" applyBorder="true" applyAlignment="true" applyProtection="false">
      <alignment horizontal="right" vertical="top" textRotation="0" wrapText="false" indent="0" shrinkToFit="false"/>
      <protection locked="true" hidden="false"/>
    </xf>
    <xf numFmtId="168" fontId="27" fillId="0" borderId="19" xfId="21" applyFont="true" applyBorder="true" applyAlignment="true" applyProtection="false">
      <alignment horizontal="right" vertical="top" textRotation="0" wrapText="false" indent="0" shrinkToFit="false"/>
      <protection locked="true" hidden="false"/>
    </xf>
    <xf numFmtId="164" fontId="28" fillId="0" borderId="19" xfId="21" applyFont="true" applyBorder="true" applyAlignment="true" applyProtection="false">
      <alignment horizontal="left" vertical="top" textRotation="0" wrapText="true" indent="0" shrinkToFit="false"/>
      <protection locked="true" hidden="false"/>
    </xf>
    <xf numFmtId="164" fontId="28" fillId="0" borderId="69" xfId="21" applyFont="true" applyBorder="true" applyAlignment="true" applyProtection="false">
      <alignment horizontal="left" vertical="top" textRotation="0" wrapText="true" indent="0" shrinkToFit="false"/>
      <protection locked="true" hidden="false"/>
    </xf>
    <xf numFmtId="164" fontId="5" fillId="3" borderId="74" xfId="24" applyFont="true" applyBorder="true" applyAlignment="true" applyProtection="true">
      <alignment horizontal="center" vertical="bottom" textRotation="0" wrapText="false" indent="0" shrinkToFit="false"/>
      <protection locked="true" hidden="false"/>
    </xf>
    <xf numFmtId="164" fontId="7" fillId="5" borderId="75" xfId="26" applyFont="true" applyBorder="true" applyAlignment="true" applyProtection="true">
      <alignment horizontal="center" vertical="bottom" textRotation="0" wrapText="false" indent="0" shrinkToFit="false"/>
      <protection locked="true" hidden="false"/>
    </xf>
    <xf numFmtId="164" fontId="27" fillId="0" borderId="76" xfId="20" applyFont="true" applyBorder="true" applyAlignment="true" applyProtection="false">
      <alignment horizontal="left" vertical="top" textRotation="0" wrapText="true" indent="0" shrinkToFit="false"/>
      <protection locked="true" hidden="false"/>
    </xf>
    <xf numFmtId="167" fontId="27" fillId="0" borderId="48" xfId="20" applyFont="true" applyBorder="true" applyAlignment="true" applyProtection="false">
      <alignment horizontal="right" vertical="top" textRotation="0" wrapText="false" indent="0" shrinkToFit="false"/>
      <protection locked="true" hidden="false"/>
    </xf>
    <xf numFmtId="167" fontId="27" fillId="0" borderId="49" xfId="20" applyFont="true" applyBorder="true" applyAlignment="true" applyProtection="false">
      <alignment horizontal="right" vertical="top" textRotation="0" wrapText="false" indent="0" shrinkToFit="false"/>
      <protection locked="true" hidden="false"/>
    </xf>
    <xf numFmtId="164" fontId="28" fillId="0" borderId="49" xfId="20" applyFont="true" applyBorder="true" applyAlignment="true" applyProtection="false">
      <alignment horizontal="left" vertical="top" textRotation="0" wrapText="true" indent="0" shrinkToFit="false"/>
      <protection locked="true" hidden="false"/>
    </xf>
    <xf numFmtId="164" fontId="28" fillId="0" borderId="50" xfId="20" applyFont="true" applyBorder="true" applyAlignment="true" applyProtection="false">
      <alignment horizontal="left" vertical="top" textRotation="0" wrapText="tru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70" fontId="7" fillId="5" borderId="28" xfId="26" applyFont="true" applyBorder="true" applyAlignment="true" applyProtection="true">
      <alignment horizontal="center" vertical="bottom" textRotation="0" wrapText="false" indent="0" shrinkToFit="false"/>
      <protection locked="true" hidden="false"/>
    </xf>
    <xf numFmtId="164" fontId="27" fillId="0" borderId="73" xfId="22" applyFont="true" applyBorder="true" applyAlignment="true" applyProtection="false">
      <alignment horizontal="left" vertical="top" textRotation="0" wrapText="true" indent="0" shrinkToFit="false"/>
      <protection locked="true" hidden="false"/>
    </xf>
    <xf numFmtId="164" fontId="28" fillId="0" borderId="19" xfId="22" applyFont="true" applyBorder="true" applyAlignment="true" applyProtection="false">
      <alignment horizontal="left" vertical="top" textRotation="0" wrapText="true" indent="0" shrinkToFit="false"/>
      <protection locked="true" hidden="false"/>
    </xf>
    <xf numFmtId="164" fontId="28" fillId="0" borderId="69" xfId="22" applyFont="true" applyBorder="true" applyAlignment="true" applyProtection="false">
      <alignment horizontal="left" vertical="top" textRotation="0" wrapText="true" indent="0" shrinkToFit="false"/>
      <protection locked="true" hidden="false"/>
    </xf>
    <xf numFmtId="164" fontId="7" fillId="5" borderId="77" xfId="26" applyFont="true" applyBorder="true" applyAlignment="true" applyProtection="true">
      <alignment horizontal="center" vertical="bottom" textRotation="0" wrapText="false" indent="0" shrinkToFit="false"/>
      <protection locked="true" hidden="false"/>
    </xf>
    <xf numFmtId="164" fontId="7" fillId="5" borderId="78" xfId="26" applyFont="true" applyBorder="true" applyAlignment="true" applyProtection="true">
      <alignment horizontal="center" vertical="bottom" textRotation="0" wrapText="false" indent="0" shrinkToFit="false"/>
      <protection locked="true" hidden="false"/>
    </xf>
    <xf numFmtId="164" fontId="28" fillId="0" borderId="71" xfId="21" applyFont="true" applyBorder="true" applyAlignment="true" applyProtection="false">
      <alignment horizontal="left" vertical="top" textRotation="0" wrapText="true" indent="0" shrinkToFit="false"/>
      <protection locked="true" hidden="false"/>
    </xf>
    <xf numFmtId="164" fontId="7" fillId="5" borderId="79" xfId="26" applyFont="true" applyBorder="true" applyAlignment="true" applyProtection="true">
      <alignment horizontal="center" vertical="bottom" textRotation="0" wrapText="false" indent="0" shrinkToFit="false"/>
      <protection locked="true" hidden="false"/>
    </xf>
    <xf numFmtId="164" fontId="7" fillId="5" borderId="80" xfId="26" applyFont="true" applyBorder="true" applyAlignment="true" applyProtection="true">
      <alignment horizontal="center" vertical="bottom" textRotation="0" wrapText="false" indent="0" shrinkToFit="false"/>
      <protection locked="true" hidden="false"/>
    </xf>
    <xf numFmtId="164" fontId="7" fillId="5" borderId="14" xfId="26" applyFont="true" applyBorder="true" applyAlignment="true" applyProtection="true">
      <alignment horizontal="center" vertical="bottom" textRotation="0" wrapText="false" indent="0" shrinkToFit="false"/>
      <protection locked="true" hidden="false"/>
    </xf>
    <xf numFmtId="164" fontId="7" fillId="5" borderId="81" xfId="26" applyFont="true" applyBorder="true" applyAlignment="true" applyProtection="true">
      <alignment horizontal="center" vertical="bottom" textRotation="0" wrapText="false" indent="0" shrinkToFit="false"/>
      <protection locked="true" hidden="false"/>
    </xf>
    <xf numFmtId="169" fontId="27" fillId="0" borderId="68" xfId="21" applyFont="true" applyBorder="true" applyAlignment="true" applyProtection="false">
      <alignment horizontal="right" vertical="top" textRotation="0" wrapText="false" indent="0" shrinkToFit="false"/>
      <protection locked="true" hidden="false"/>
    </xf>
    <xf numFmtId="164" fontId="7" fillId="5" borderId="82" xfId="26" applyFont="true" applyBorder="true" applyAlignment="true" applyProtection="true">
      <alignment horizontal="center" vertical="bottom" textRotation="0" wrapText="false" indent="0" shrinkToFit="false"/>
      <protection locked="true" hidden="false"/>
    </xf>
    <xf numFmtId="164" fontId="25" fillId="0" borderId="38" xfId="20" applyFont="true" applyBorder="true" applyAlignment="true" applyProtection="false">
      <alignment horizontal="center" vertical="center" textRotation="0" wrapText="true" indent="0" shrinkToFit="false"/>
      <protection locked="true" hidden="false"/>
    </xf>
    <xf numFmtId="170" fontId="7" fillId="5" borderId="83" xfId="26" applyFont="true" applyBorder="true" applyAlignment="true" applyProtection="true">
      <alignment horizontal="center" vertical="bottom" textRotation="0" wrapText="false" indent="0" shrinkToFit="false"/>
      <protection locked="true" hidden="false"/>
    </xf>
    <xf numFmtId="164" fontId="7" fillId="5" borderId="84" xfId="26" applyFont="true" applyBorder="true" applyAlignment="true" applyProtection="true">
      <alignment horizontal="center" vertical="bottom" textRotation="0" wrapText="false" indent="0" shrinkToFit="false"/>
      <protection locked="true" hidden="false"/>
    </xf>
    <xf numFmtId="164" fontId="7" fillId="5" borderId="85" xfId="26" applyFont="true" applyBorder="true" applyAlignment="true" applyProtection="true">
      <alignment horizontal="center" vertical="bottom" textRotation="0" wrapText="false" indent="0" shrinkToFit="false"/>
      <protection locked="true" hidden="false"/>
    </xf>
    <xf numFmtId="170" fontId="7" fillId="5" borderId="86" xfId="26" applyFont="true" applyBorder="true" applyAlignment="true" applyProtection="true">
      <alignment horizontal="center" vertical="bottom" textRotation="0" wrapText="false" indent="0" shrinkToFit="false"/>
      <protection locked="true" hidden="false"/>
    </xf>
    <xf numFmtId="170" fontId="7" fillId="5" borderId="87" xfId="26" applyFont="true" applyBorder="true" applyAlignment="true" applyProtection="true">
      <alignment horizontal="center" vertical="bottom" textRotation="0" wrapText="false" indent="0" shrinkToFit="false"/>
      <protection locked="true" hidden="false"/>
    </xf>
    <xf numFmtId="170" fontId="7" fillId="5" borderId="19" xfId="26" applyFont="true" applyBorder="true" applyAlignment="true" applyProtection="true">
      <alignment horizontal="center" vertical="bottom" textRotation="0" wrapText="false" indent="0" shrinkToFit="false"/>
      <protection locked="true" hidden="false"/>
    </xf>
    <xf numFmtId="165" fontId="7" fillId="5" borderId="87" xfId="26" applyFont="true" applyBorder="true" applyAlignment="true" applyProtection="true">
      <alignment horizontal="center" vertical="bottom" textRotation="0" wrapText="false" indent="0" shrinkToFit="false"/>
      <protection locked="true" hidden="false"/>
    </xf>
    <xf numFmtId="165" fontId="7" fillId="5" borderId="88" xfId="26" applyFont="true" applyBorder="true" applyAlignment="true" applyProtection="true">
      <alignment horizontal="center" vertical="bottom" textRotation="0" wrapText="false" indent="0" shrinkToFit="false"/>
      <protection locked="true" hidden="false"/>
    </xf>
    <xf numFmtId="165" fontId="7" fillId="5" borderId="89" xfId="26" applyFont="true" applyBorder="true" applyAlignment="true" applyProtection="true">
      <alignment horizontal="center" vertical="bottom" textRotation="0" wrapText="false" indent="0" shrinkToFit="false"/>
      <protection locked="true" hidden="false"/>
    </xf>
    <xf numFmtId="165" fontId="7" fillId="5" borderId="90" xfId="26" applyFont="true" applyBorder="true" applyAlignment="true" applyProtection="true">
      <alignment horizontal="center" vertical="bottom" textRotation="0" wrapText="false" indent="0" shrinkToFit="false"/>
      <protection locked="true" hidden="false"/>
    </xf>
    <xf numFmtId="165" fontId="7" fillId="5" borderId="19" xfId="26" applyFont="true" applyBorder="true" applyAlignment="true" applyProtection="true">
      <alignment horizontal="center" vertical="bottom" textRotation="0" wrapText="false" indent="0" shrinkToFit="false"/>
      <protection locked="true" hidden="false"/>
    </xf>
    <xf numFmtId="165" fontId="7" fillId="5" borderId="70" xfId="26" applyFont="true" applyBorder="true" applyAlignment="true" applyProtection="true">
      <alignment horizontal="center" vertical="bottom" textRotation="0" wrapText="false" indent="0" shrinkToFit="false"/>
      <protection locked="true" hidden="false"/>
    </xf>
    <xf numFmtId="170" fontId="7" fillId="5" borderId="71" xfId="26" applyFont="true" applyBorder="true" applyAlignment="true" applyProtection="true">
      <alignment horizontal="center" vertical="bottom" textRotation="0" wrapText="false" indent="0" shrinkToFit="false"/>
      <protection locked="true" hidden="false"/>
    </xf>
    <xf numFmtId="164" fontId="27" fillId="0" borderId="76" xfId="22" applyFont="true" applyBorder="true" applyAlignment="true" applyProtection="false">
      <alignment horizontal="left" vertical="top" textRotation="0" wrapText="true" indent="0" shrinkToFit="false"/>
      <protection locked="true" hidden="false"/>
    </xf>
    <xf numFmtId="167" fontId="27" fillId="0" borderId="48" xfId="22" applyFont="true" applyBorder="true" applyAlignment="true" applyProtection="false">
      <alignment horizontal="right" vertical="top" textRotation="0" wrapText="false" indent="0" shrinkToFit="false"/>
      <protection locked="true" hidden="false"/>
    </xf>
    <xf numFmtId="167" fontId="27" fillId="0" borderId="49" xfId="22" applyFont="true" applyBorder="true" applyAlignment="true" applyProtection="false">
      <alignment horizontal="right" vertical="top" textRotation="0" wrapText="false" indent="0" shrinkToFit="false"/>
      <protection locked="true" hidden="false"/>
    </xf>
    <xf numFmtId="169" fontId="27" fillId="0" borderId="49" xfId="22" applyFont="true" applyBorder="true" applyAlignment="true" applyProtection="false">
      <alignment horizontal="right" vertical="top" textRotation="0" wrapText="false" indent="0" shrinkToFit="false"/>
      <protection locked="true" hidden="false"/>
    </xf>
    <xf numFmtId="164" fontId="28" fillId="0" borderId="49" xfId="22" applyFont="true" applyBorder="true" applyAlignment="true" applyProtection="false">
      <alignment horizontal="left" vertical="top" textRotation="0" wrapText="true" indent="0" shrinkToFit="false"/>
      <protection locked="true" hidden="false"/>
    </xf>
    <xf numFmtId="164" fontId="28" fillId="0" borderId="50" xfId="22" applyFont="true" applyBorder="true" applyAlignment="true" applyProtection="false">
      <alignment horizontal="left" vertical="top" textRotation="0" wrapText="true" indent="0" shrinkToFit="false"/>
      <protection locked="true" hidden="false"/>
    </xf>
    <xf numFmtId="164" fontId="27" fillId="0" borderId="91" xfId="20" applyFont="true" applyBorder="true" applyAlignment="true" applyProtection="false">
      <alignment horizontal="left" vertical="top" textRotation="0" wrapText="true" indent="0" shrinkToFit="false"/>
      <protection locked="true" hidden="false"/>
    </xf>
    <xf numFmtId="164" fontId="7" fillId="5" borderId="92" xfId="26" applyFont="true" applyBorder="true" applyAlignment="true" applyProtection="true">
      <alignment horizontal="center" vertical="bottom" textRotation="0" wrapText="false" indent="0" shrinkToFit="false"/>
      <protection locked="true" hidden="false"/>
    </xf>
    <xf numFmtId="170" fontId="7" fillId="5" borderId="93" xfId="26" applyFont="true" applyBorder="true" applyAlignment="true" applyProtection="true">
      <alignment horizontal="center" vertical="bottom" textRotation="0" wrapText="false" indent="0" shrinkToFit="false"/>
      <protection locked="true" hidden="false"/>
    </xf>
    <xf numFmtId="170" fontId="7" fillId="5" borderId="6" xfId="26" applyFont="true" applyBorder="true" applyAlignment="true" applyProtection="true">
      <alignment horizontal="center" vertical="bottom" textRotation="0" wrapText="false" indent="0" shrinkToFit="false"/>
      <protection locked="true" hidden="false"/>
    </xf>
    <xf numFmtId="170" fontId="7" fillId="5" borderId="94" xfId="26" applyFont="true" applyBorder="true" applyAlignment="true" applyProtection="true">
      <alignment horizontal="center" vertical="bottom" textRotation="0" wrapText="false" indent="0" shrinkToFit="false"/>
      <protection locked="true" hidden="false"/>
    </xf>
    <xf numFmtId="170" fontId="7" fillId="5" borderId="8" xfId="26" applyFont="true" applyBorder="true" applyAlignment="true" applyProtection="true">
      <alignment horizontal="center" vertical="bottom" textRotation="0" wrapText="false" indent="0" shrinkToFit="false"/>
      <protection locked="true" hidden="false"/>
    </xf>
    <xf numFmtId="164" fontId="7" fillId="5" borderId="94" xfId="26" applyFont="true" applyBorder="true" applyAlignment="true" applyProtection="true">
      <alignment horizontal="center" vertical="bottom" textRotation="0" wrapText="false" indent="0" shrinkToFit="false"/>
      <protection locked="true" hidden="false"/>
    </xf>
    <xf numFmtId="164" fontId="7" fillId="5" borderId="95" xfId="26" applyFont="true" applyBorder="true" applyAlignment="true" applyProtection="true">
      <alignment horizontal="center" vertical="bottom" textRotation="0" wrapText="false" indent="0" shrinkToFit="false"/>
      <protection locked="true" hidden="false"/>
    </xf>
    <xf numFmtId="164" fontId="7" fillId="5" borderId="96" xfId="26" applyFont="true" applyBorder="true" applyAlignment="true" applyProtection="true">
      <alignment horizontal="center" vertical="bottom" textRotation="0" wrapText="false" indent="0" shrinkToFit="false"/>
      <protection locked="true" hidden="false"/>
    </xf>
    <xf numFmtId="164" fontId="7" fillId="5" borderId="97" xfId="26" applyFont="true" applyBorder="true" applyAlignment="true" applyProtection="true">
      <alignment horizontal="center" vertical="bottom" textRotation="0" wrapText="false" indent="0" shrinkToFit="false"/>
      <protection locked="true" hidden="false"/>
    </xf>
    <xf numFmtId="164" fontId="7" fillId="5" borderId="44" xfId="26" applyFont="true" applyBorder="true" applyAlignment="true" applyProtection="true">
      <alignment horizontal="center" vertical="bottom" textRotation="0" wrapText="false" indent="0" shrinkToFit="false"/>
      <protection locked="true" hidden="false"/>
    </xf>
    <xf numFmtId="170" fontId="7" fillId="5" borderId="41" xfId="26" applyFont="true" applyBorder="true" applyAlignment="true" applyProtection="true">
      <alignment horizontal="center" vertical="bottom" textRotation="0" wrapText="false" indent="0" shrinkToFit="false"/>
      <protection locked="true" hidden="false"/>
    </xf>
    <xf numFmtId="164" fontId="27" fillId="0" borderId="98" xfId="20" applyFont="true" applyBorder="true" applyAlignment="true" applyProtection="false">
      <alignment horizontal="left" vertical="top" textRotation="0" wrapText="true" indent="0" shrinkToFit="false"/>
      <protection locked="true" hidden="false"/>
    </xf>
    <xf numFmtId="167" fontId="27" fillId="0" borderId="99" xfId="20" applyFont="true" applyBorder="true" applyAlignment="true" applyProtection="false">
      <alignment horizontal="right" vertical="top" textRotation="0" wrapText="false" indent="0" shrinkToFit="false"/>
      <protection locked="true" hidden="false"/>
    </xf>
    <xf numFmtId="168" fontId="27" fillId="0" borderId="100" xfId="20" applyFont="true" applyBorder="true" applyAlignment="true" applyProtection="false">
      <alignment horizontal="right" vertical="top" textRotation="0" wrapText="false" indent="0" shrinkToFit="false"/>
      <protection locked="true" hidden="false"/>
    </xf>
    <xf numFmtId="167" fontId="27" fillId="0" borderId="100" xfId="20" applyFont="true" applyBorder="true" applyAlignment="true" applyProtection="false">
      <alignment horizontal="right" vertical="top" textRotation="0" wrapText="false" indent="0" shrinkToFit="false"/>
      <protection locked="true" hidden="false"/>
    </xf>
    <xf numFmtId="164" fontId="28" fillId="0" borderId="100" xfId="20" applyFont="true" applyBorder="true" applyAlignment="true" applyProtection="false">
      <alignment horizontal="left" vertical="top" textRotation="0" wrapText="true" indent="0" shrinkToFit="false"/>
      <protection locked="true" hidden="false"/>
    </xf>
    <xf numFmtId="164" fontId="28" fillId="0" borderId="101" xfId="20" applyFont="true" applyBorder="true" applyAlignment="true" applyProtection="false">
      <alignment horizontal="left" vertical="top" textRotation="0" wrapText="tru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102" xfId="0" applyFont="false" applyBorder="true" applyAlignment="false" applyProtection="false">
      <alignment horizontal="general" vertical="bottom" textRotation="0" wrapText="false" indent="0" shrinkToFit="false"/>
      <protection locked="true" hidden="false"/>
    </xf>
    <xf numFmtId="164" fontId="25" fillId="0" borderId="42" xfId="22" applyFont="true" applyBorder="true" applyAlignment="true" applyProtection="false">
      <alignment horizontal="center" vertical="center" textRotation="0" wrapText="true" indent="0" shrinkToFit="false"/>
      <protection locked="true" hidden="false"/>
    </xf>
    <xf numFmtId="170" fontId="7" fillId="5" borderId="103" xfId="26" applyFont="true" applyBorder="true" applyAlignment="true" applyProtection="true">
      <alignment horizontal="center" vertical="bottom" textRotation="0" wrapText="false" indent="0" shrinkToFit="false"/>
      <protection locked="true" hidden="false"/>
    </xf>
    <xf numFmtId="164" fontId="27" fillId="0" borderId="91" xfId="22" applyFont="true" applyBorder="true" applyAlignment="true" applyProtection="false">
      <alignment horizontal="left" vertical="top" textRotation="0" wrapText="true" indent="0" shrinkToFit="false"/>
      <protection locked="true" hidden="false"/>
    </xf>
    <xf numFmtId="164" fontId="27" fillId="0" borderId="104" xfId="21" applyFont="true" applyBorder="true" applyAlignment="true" applyProtection="false">
      <alignment horizontal="left" vertical="top" textRotation="0" wrapText="true" indent="0" shrinkToFit="false"/>
      <protection locked="true" hidden="false"/>
    </xf>
    <xf numFmtId="164" fontId="27" fillId="0" borderId="105" xfId="22" applyFont="true" applyBorder="true" applyAlignment="true" applyProtection="false">
      <alignment horizontal="left" vertical="top" textRotation="0" wrapText="tru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106" xfId="0" applyFont="false" applyBorder="true" applyAlignment="false" applyProtection="false">
      <alignment horizontal="general" vertical="bottom" textRotation="0" wrapText="false" indent="0" shrinkToFit="false"/>
      <protection locked="true" hidden="false"/>
    </xf>
    <xf numFmtId="164" fontId="27" fillId="0" borderId="98" xfId="22" applyFont="true" applyBorder="true" applyAlignment="true" applyProtection="false">
      <alignment horizontal="left" vertical="top" textRotation="0" wrapText="true" indent="0" shrinkToFit="false"/>
      <protection locked="true" hidden="false"/>
    </xf>
    <xf numFmtId="167" fontId="27" fillId="0" borderId="99" xfId="22" applyFont="true" applyBorder="true" applyAlignment="true" applyProtection="false">
      <alignment horizontal="right" vertical="top" textRotation="0" wrapText="false" indent="0" shrinkToFit="false"/>
      <protection locked="true" hidden="false"/>
    </xf>
    <xf numFmtId="168" fontId="27" fillId="0" borderId="100" xfId="22" applyFont="true" applyBorder="true" applyAlignment="true" applyProtection="false">
      <alignment horizontal="right" vertical="top" textRotation="0" wrapText="false" indent="0" shrinkToFit="false"/>
      <protection locked="true" hidden="false"/>
    </xf>
    <xf numFmtId="169" fontId="27" fillId="0" borderId="100" xfId="22" applyFont="true" applyBorder="true" applyAlignment="true" applyProtection="false">
      <alignment horizontal="right" vertical="top" textRotation="0" wrapText="false" indent="0" shrinkToFit="false"/>
      <protection locked="true" hidden="false"/>
    </xf>
    <xf numFmtId="164" fontId="28" fillId="0" borderId="100" xfId="22" applyFont="true" applyBorder="true" applyAlignment="true" applyProtection="false">
      <alignment horizontal="left" vertical="top" textRotation="0" wrapText="true" indent="0" shrinkToFit="false"/>
      <protection locked="true" hidden="false"/>
    </xf>
    <xf numFmtId="164" fontId="28" fillId="0" borderId="101" xfId="22" applyFont="true" applyBorder="true" applyAlignment="true" applyProtection="false">
      <alignment horizontal="left" vertical="top" textRotation="0" wrapText="true" indent="0" shrinkToFit="false"/>
      <protection locked="true" hidden="false"/>
    </xf>
    <xf numFmtId="164" fontId="0" fillId="0" borderId="107" xfId="0" applyFont="false" applyBorder="true" applyAlignment="false" applyProtection="false">
      <alignment horizontal="general" vertical="bottom" textRotation="0" wrapText="false" indent="0" shrinkToFit="false"/>
      <protection locked="true" hidden="false"/>
    </xf>
    <xf numFmtId="164" fontId="27" fillId="0" borderId="107" xfId="21" applyFont="true" applyBorder="true" applyAlignment="true" applyProtection="false">
      <alignment horizontal="left" vertical="top" textRotation="0" wrapText="true" indent="0" shrinkToFit="false"/>
      <protection locked="true" hidden="false"/>
    </xf>
    <xf numFmtId="167" fontId="27" fillId="0" borderId="99" xfId="21" applyFont="true" applyBorder="true" applyAlignment="true" applyProtection="false">
      <alignment horizontal="right" vertical="top" textRotation="0" wrapText="false" indent="0" shrinkToFit="false"/>
      <protection locked="true" hidden="false"/>
    </xf>
    <xf numFmtId="167" fontId="27" fillId="0" borderId="100" xfId="21" applyFont="true" applyBorder="true" applyAlignment="true" applyProtection="false">
      <alignment horizontal="right" vertical="top" textRotation="0" wrapText="false" indent="0" shrinkToFit="false"/>
      <protection locked="true" hidden="false"/>
    </xf>
    <xf numFmtId="169" fontId="27" fillId="0" borderId="100" xfId="21" applyFont="true" applyBorder="true" applyAlignment="true" applyProtection="false">
      <alignment horizontal="right" vertical="top" textRotation="0" wrapText="false" indent="0" shrinkToFit="false"/>
      <protection locked="true" hidden="false"/>
    </xf>
    <xf numFmtId="164" fontId="28" fillId="0" borderId="100" xfId="21" applyFont="true" applyBorder="true" applyAlignment="true" applyProtection="false">
      <alignment horizontal="left" vertical="top" textRotation="0" wrapText="true" indent="0" shrinkToFit="false"/>
      <protection locked="true" hidden="false"/>
    </xf>
    <xf numFmtId="164" fontId="28" fillId="0" borderId="108" xfId="21" applyFont="true" applyBorder="true" applyAlignment="true" applyProtection="false">
      <alignment horizontal="left" vertical="top" textRotation="0" wrapText="true" indent="0" shrinkToFit="false"/>
      <protection locked="true" hidden="false"/>
    </xf>
    <xf numFmtId="164" fontId="27" fillId="0" borderId="73" xfId="21"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5" fillId="0" borderId="109" xfId="21" applyFont="true" applyBorder="true" applyAlignment="true" applyProtection="false">
      <alignment horizontal="center" vertical="center" textRotation="0" wrapText="true" indent="0" shrinkToFit="false"/>
      <protection locked="true" hidden="false"/>
    </xf>
    <xf numFmtId="164" fontId="27" fillId="0" borderId="76" xfId="21" applyFont="true" applyBorder="true" applyAlignment="true" applyProtection="false">
      <alignment horizontal="left" vertical="top" textRotation="0" wrapText="true" indent="0" shrinkToFit="false"/>
      <protection locked="true" hidden="false"/>
    </xf>
    <xf numFmtId="167" fontId="27" fillId="0" borderId="48" xfId="21" applyFont="true" applyBorder="true" applyAlignment="true" applyProtection="false">
      <alignment horizontal="right" vertical="top" textRotation="0" wrapText="false" indent="0" shrinkToFit="false"/>
      <protection locked="true" hidden="false"/>
    </xf>
    <xf numFmtId="167" fontId="27" fillId="0" borderId="49" xfId="21" applyFont="true" applyBorder="true" applyAlignment="true" applyProtection="false">
      <alignment horizontal="right" vertical="top" textRotation="0" wrapText="false" indent="0" shrinkToFit="false"/>
      <protection locked="true" hidden="false"/>
    </xf>
    <xf numFmtId="169" fontId="27" fillId="0" borderId="49" xfId="21" applyFont="true" applyBorder="true" applyAlignment="true" applyProtection="false">
      <alignment horizontal="right" vertical="top" textRotation="0" wrapText="false" indent="0" shrinkToFit="false"/>
      <protection locked="true" hidden="false"/>
    </xf>
    <xf numFmtId="164" fontId="28" fillId="0" borderId="49" xfId="21" applyFont="true" applyBorder="true" applyAlignment="true" applyProtection="false">
      <alignment horizontal="left" vertical="top" textRotation="0" wrapText="true" indent="0" shrinkToFit="false"/>
      <protection locked="true" hidden="false"/>
    </xf>
    <xf numFmtId="164" fontId="28" fillId="0" borderId="50" xfId="21" applyFont="true" applyBorder="true" applyAlignment="true" applyProtection="false">
      <alignment horizontal="left" vertical="top" textRotation="0" wrapText="true" indent="0" shrinkToFit="false"/>
      <protection locked="true" hidden="false"/>
    </xf>
    <xf numFmtId="164" fontId="27" fillId="0" borderId="91" xfId="21" applyFont="true" applyBorder="true" applyAlignment="true" applyProtection="false">
      <alignment horizontal="left" vertical="top" textRotation="0" wrapText="true" indent="0" shrinkToFit="false"/>
      <protection locked="true" hidden="false"/>
    </xf>
    <xf numFmtId="164" fontId="27" fillId="0" borderId="105" xfId="21" applyFont="true" applyBorder="true" applyAlignment="true" applyProtection="false">
      <alignment horizontal="left" vertical="top" textRotation="0" wrapText="true" indent="0" shrinkToFit="false"/>
      <protection locked="true" hidden="false"/>
    </xf>
    <xf numFmtId="164" fontId="27" fillId="0" borderId="98" xfId="21" applyFont="true" applyBorder="true" applyAlignment="true" applyProtection="false">
      <alignment horizontal="left" vertical="top" textRotation="0" wrapText="true" indent="0" shrinkToFit="false"/>
      <protection locked="true" hidden="false"/>
    </xf>
    <xf numFmtId="168" fontId="27" fillId="0" borderId="100" xfId="21" applyFont="true" applyBorder="true" applyAlignment="true" applyProtection="false">
      <alignment horizontal="right" vertical="top" textRotation="0" wrapText="false" indent="0" shrinkToFit="false"/>
      <protection locked="true" hidden="false"/>
    </xf>
    <xf numFmtId="164" fontId="28" fillId="0" borderId="101" xfId="21" applyFont="true" applyBorder="true" applyAlignment="true" applyProtection="false">
      <alignment horizontal="left" vertical="top" textRotation="0" wrapText="true" indent="0" shrinkToFit="false"/>
      <protection locked="true" hidden="false"/>
    </xf>
  </cellXfs>
  <cellStyles count="1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_Generalized Eta Examples" xfId="20" builtinId="53" customBuiltin="true"/>
    <cellStyle name="Normal_Generalized Eta Square Examples" xfId="21" builtinId="53" customBuiltin="true"/>
    <cellStyle name="Normal_Sheet1" xfId="22" builtinId="53" customBuiltin="true"/>
    <cellStyle name="Excel Built-in Note" xfId="23" builtinId="53" customBuiltin="true"/>
    <cellStyle name="Excel Built-in Neutral" xfId="24" builtinId="53" customBuiltin="true"/>
    <cellStyle name="Excel Built-in Input" xfId="25" builtinId="53" customBuiltin="true"/>
    <cellStyle name="Excel Built-in Output" xfId="26"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7F7F7F"/>
      <rgbColor rgb="FF9999FF"/>
      <rgbColor rgb="FF993366"/>
      <rgbColor rgb="FFFFFFCC"/>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EB9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sites.google.com/site/lakens2/effect-sizes"/><Relationship Id="rId2" Type="http://schemas.openxmlformats.org/officeDocument/2006/relationships/hyperlink" Target="#&apos;Generalized Eta Square&apos;!A1"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9000</xdr:colOff>
      <xdr:row>2</xdr:row>
      <xdr:rowOff>180720</xdr:rowOff>
    </xdr:to>
    <xdr:sp>
      <xdr:nvSpPr>
        <xdr:cNvPr id="0" name="CustomShape 1"/>
        <xdr:cNvSpPr/>
      </xdr:nvSpPr>
      <xdr:spPr>
        <a:xfrm>
          <a:off x="0" y="0"/>
          <a:ext cx="1247040" cy="561600"/>
        </a:xfrm>
        <a:prstGeom prst="rect">
          <a:avLst/>
        </a:prstGeom>
        <a:solidFill>
          <a:srgbClr val="ff0000"/>
        </a:solidFill>
        <a:ln>
          <a:solidFill>
            <a:srgbClr val="000000"/>
          </a:solidFill>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START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28440</xdr:colOff>
      <xdr:row>0</xdr:row>
      <xdr:rowOff>28440</xdr:rowOff>
    </xdr:from>
    <xdr:to>
      <xdr:col>4</xdr:col>
      <xdr:colOff>599760</xdr:colOff>
      <xdr:row>3</xdr:row>
      <xdr:rowOff>18360</xdr:rowOff>
    </xdr:to>
    <xdr:sp>
      <xdr:nvSpPr>
        <xdr:cNvPr id="1" name="CustomShape 1"/>
        <xdr:cNvSpPr/>
      </xdr:nvSpPr>
      <xdr:spPr>
        <a:xfrm>
          <a:off x="1885680" y="28440"/>
          <a:ext cx="1190520" cy="55188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Is it a </a:t>
          </a:r>
          <a:r>
            <a:rPr b="1" i="1" lang="en-US" sz="1400" spc="-1" strike="noStrike">
              <a:solidFill>
                <a:srgbClr val="ffffff"/>
              </a:solidFill>
              <a:uFill>
                <a:solidFill>
                  <a:srgbClr val="ffffff"/>
                </a:solidFill>
              </a:uFill>
              <a:latin typeface="Calibri"/>
            </a:rPr>
            <a:t>t</a:t>
          </a:r>
          <a:r>
            <a:rPr b="1" lang="en-US" sz="1400" spc="-1" strike="noStrike">
              <a:solidFill>
                <a:srgbClr val="ffffff"/>
              </a:solidFill>
              <a:uFill>
                <a:solidFill>
                  <a:srgbClr val="ffffff"/>
                </a:solidFill>
              </a:uFill>
              <a:latin typeface="Calibri"/>
            </a:rPr>
            <a:t>-test?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0</xdr:colOff>
      <xdr:row>6</xdr:row>
      <xdr:rowOff>66600</xdr:rowOff>
    </xdr:from>
    <xdr:to>
      <xdr:col>4</xdr:col>
      <xdr:colOff>571320</xdr:colOff>
      <xdr:row>9</xdr:row>
      <xdr:rowOff>56520</xdr:rowOff>
    </xdr:to>
    <xdr:sp>
      <xdr:nvSpPr>
        <xdr:cNvPr id="2" name="CustomShape 1"/>
        <xdr:cNvSpPr/>
      </xdr:nvSpPr>
      <xdr:spPr>
        <a:xfrm>
          <a:off x="1857240" y="1190520"/>
          <a:ext cx="1190520" cy="54216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Is it a </a:t>
          </a:r>
          <a:r>
            <a:rPr b="1" i="1" lang="en-US" sz="1400" spc="-1" strike="noStrike">
              <a:solidFill>
                <a:srgbClr val="ffffff"/>
              </a:solidFill>
              <a:uFill>
                <a:solidFill>
                  <a:srgbClr val="ffffff"/>
                </a:solidFill>
              </a:uFill>
              <a:latin typeface="Calibri"/>
            </a:rPr>
            <a:t>F</a:t>
          </a:r>
          <a:r>
            <a:rPr b="1" lang="en-US" sz="1400" spc="-1" strike="noStrike">
              <a:solidFill>
                <a:srgbClr val="ffffff"/>
              </a:solidFill>
              <a:uFill>
                <a:solidFill>
                  <a:srgbClr val="ffffff"/>
                </a:solidFill>
              </a:uFill>
              <a:latin typeface="Calibri"/>
            </a:rPr>
            <a:t>-test?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257040</xdr:colOff>
      <xdr:row>6</xdr:row>
      <xdr:rowOff>9360</xdr:rowOff>
    </xdr:from>
    <xdr:to>
      <xdr:col>9</xdr:col>
      <xdr:colOff>447120</xdr:colOff>
      <xdr:row>13</xdr:row>
      <xdr:rowOff>37440</xdr:rowOff>
    </xdr:to>
    <xdr:sp>
      <xdr:nvSpPr>
        <xdr:cNvPr id="3" name="CustomShape 1"/>
        <xdr:cNvSpPr/>
      </xdr:nvSpPr>
      <xdr:spPr>
        <a:xfrm>
          <a:off x="3971520" y="1133280"/>
          <a:ext cx="2052000" cy="138060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Are all factors manipulated (i.e., there are no measured factors or covariates)?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85680</xdr:colOff>
      <xdr:row>10</xdr:row>
      <xdr:rowOff>0</xdr:rowOff>
    </xdr:from>
    <xdr:to>
      <xdr:col>5</xdr:col>
      <xdr:colOff>113760</xdr:colOff>
      <xdr:row>14</xdr:row>
      <xdr:rowOff>18720</xdr:rowOff>
    </xdr:to>
    <xdr:sp>
      <xdr:nvSpPr>
        <xdr:cNvPr id="4" name="CustomShape 1"/>
        <xdr:cNvSpPr/>
      </xdr:nvSpPr>
      <xdr:spPr>
        <a:xfrm>
          <a:off x="85680" y="1876320"/>
          <a:ext cx="3123360" cy="84744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Report η</a:t>
          </a:r>
          <a:r>
            <a:rPr b="1" lang="en-US" sz="1400" spc="-1" strike="noStrike" baseline="-25000">
              <a:solidFill>
                <a:srgbClr val="ffffff"/>
              </a:solidFill>
              <a:uFill>
                <a:solidFill>
                  <a:srgbClr val="ffffff"/>
                </a:solidFill>
              </a:uFill>
              <a:latin typeface="Calibri"/>
            </a:rPr>
            <a:t>p</a:t>
          </a:r>
          <a:r>
            <a:rPr b="1" lang="en-US" sz="1400" spc="-1" strike="noStrike">
              <a:solidFill>
                <a:srgbClr val="ffffff"/>
              </a:solidFill>
              <a:uFill>
                <a:solidFill>
                  <a:srgbClr val="ffffff"/>
                </a:solidFill>
              </a:uFill>
              <a:latin typeface="Calibri"/>
            </a:rPr>
            <a:t>² or see  Olejnik &amp; Algina (2003) or Bakeman (2005) for formulas for generalized η</a:t>
          </a:r>
          <a:r>
            <a:rPr b="1" lang="en-US" sz="1400" spc="-1" strike="noStrike" baseline="-25000">
              <a:solidFill>
                <a:srgbClr val="ffffff"/>
              </a:solidFill>
              <a:uFill>
                <a:solidFill>
                  <a:srgbClr val="ffffff"/>
                </a:solidFill>
              </a:uFill>
              <a:latin typeface="Calibri"/>
            </a:rPr>
            <a:t>G</a:t>
          </a:r>
          <a:r>
            <a:rPr b="1" lang="en-US" sz="1400" spc="-1" strike="noStrike">
              <a:solidFill>
                <a:srgbClr val="ffffff"/>
              </a:solidFill>
              <a:uFill>
                <a:solidFill>
                  <a:srgbClr val="ffffff"/>
                </a:solidFill>
              </a:uFill>
              <a:latin typeface="Calibri"/>
            </a:rPr>
            <a:t>²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66600</xdr:colOff>
      <xdr:row>0</xdr:row>
      <xdr:rowOff>19080</xdr:rowOff>
    </xdr:from>
    <xdr:to>
      <xdr:col>11</xdr:col>
      <xdr:colOff>94680</xdr:colOff>
      <xdr:row>4</xdr:row>
      <xdr:rowOff>123480</xdr:rowOff>
    </xdr:to>
    <xdr:sp>
      <xdr:nvSpPr>
        <xdr:cNvPr id="5" name="CustomShape 1"/>
        <xdr:cNvSpPr/>
      </xdr:nvSpPr>
      <xdr:spPr>
        <a:xfrm>
          <a:off x="3781080" y="19080"/>
          <a:ext cx="3733560" cy="86616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Is the comparison between correlated samples?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6840</xdr:colOff>
      <xdr:row>0</xdr:row>
      <xdr:rowOff>31320</xdr:rowOff>
    </xdr:from>
    <xdr:to>
      <xdr:col>6</xdr:col>
      <xdr:colOff>37800</xdr:colOff>
      <xdr:row>3</xdr:row>
      <xdr:rowOff>10800</xdr:rowOff>
    </xdr:to>
    <xdr:sp>
      <xdr:nvSpPr>
        <xdr:cNvPr id="6" name="CustomShape 1"/>
        <xdr:cNvSpPr/>
      </xdr:nvSpPr>
      <xdr:spPr>
        <a:xfrm>
          <a:off x="3102120" y="31320"/>
          <a:ext cx="650160" cy="54144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YES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314280</xdr:colOff>
      <xdr:row>13</xdr:row>
      <xdr:rowOff>66600</xdr:rowOff>
    </xdr:from>
    <xdr:to>
      <xdr:col>7</xdr:col>
      <xdr:colOff>313200</xdr:colOff>
      <xdr:row>16</xdr:row>
      <xdr:rowOff>85320</xdr:rowOff>
    </xdr:to>
    <xdr:sp>
      <xdr:nvSpPr>
        <xdr:cNvPr id="7" name="CustomShape 1"/>
        <xdr:cNvSpPr/>
      </xdr:nvSpPr>
      <xdr:spPr>
        <a:xfrm>
          <a:off x="4028760" y="2543040"/>
          <a:ext cx="622440" cy="60912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YES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247680</xdr:colOff>
      <xdr:row>3</xdr:row>
      <xdr:rowOff>19080</xdr:rowOff>
    </xdr:from>
    <xdr:to>
      <xdr:col>4</xdr:col>
      <xdr:colOff>246600</xdr:colOff>
      <xdr:row>6</xdr:row>
      <xdr:rowOff>37800</xdr:rowOff>
    </xdr:to>
    <xdr:sp>
      <xdr:nvSpPr>
        <xdr:cNvPr id="8" name="CustomShape 1"/>
        <xdr:cNvSpPr/>
      </xdr:nvSpPr>
      <xdr:spPr>
        <a:xfrm>
          <a:off x="2104920" y="581040"/>
          <a:ext cx="618120" cy="58068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NO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600120</xdr:colOff>
      <xdr:row>6</xdr:row>
      <xdr:rowOff>85680</xdr:rowOff>
    </xdr:from>
    <xdr:to>
      <xdr:col>6</xdr:col>
      <xdr:colOff>228240</xdr:colOff>
      <xdr:row>9</xdr:row>
      <xdr:rowOff>65160</xdr:rowOff>
    </xdr:to>
    <xdr:sp>
      <xdr:nvSpPr>
        <xdr:cNvPr id="9" name="CustomShape 1"/>
        <xdr:cNvSpPr/>
      </xdr:nvSpPr>
      <xdr:spPr>
        <a:xfrm>
          <a:off x="3076560" y="1209600"/>
          <a:ext cx="866160" cy="53172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YES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152280</xdr:colOff>
      <xdr:row>10</xdr:row>
      <xdr:rowOff>142920</xdr:rowOff>
    </xdr:from>
    <xdr:to>
      <xdr:col>6</xdr:col>
      <xdr:colOff>246600</xdr:colOff>
      <xdr:row>12</xdr:row>
      <xdr:rowOff>160560</xdr:rowOff>
    </xdr:to>
    <xdr:sp>
      <xdr:nvSpPr>
        <xdr:cNvPr id="10" name="CustomShape 1"/>
        <xdr:cNvSpPr/>
      </xdr:nvSpPr>
      <xdr:spPr>
        <a:xfrm flipH="1">
          <a:off x="3247560" y="2019240"/>
          <a:ext cx="713520" cy="41760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No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600120</xdr:colOff>
      <xdr:row>4</xdr:row>
      <xdr:rowOff>123840</xdr:rowOff>
    </xdr:from>
    <xdr:to>
      <xdr:col>10</xdr:col>
      <xdr:colOff>599040</xdr:colOff>
      <xdr:row>9</xdr:row>
      <xdr:rowOff>66240</xdr:rowOff>
    </xdr:to>
    <xdr:sp>
      <xdr:nvSpPr>
        <xdr:cNvPr id="11" name="CustomShape 1"/>
        <xdr:cNvSpPr/>
      </xdr:nvSpPr>
      <xdr:spPr>
        <a:xfrm>
          <a:off x="6176520" y="885600"/>
          <a:ext cx="946800" cy="85680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NO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120960</xdr:colOff>
      <xdr:row>0</xdr:row>
      <xdr:rowOff>50400</xdr:rowOff>
    </xdr:from>
    <xdr:to>
      <xdr:col>12</xdr:col>
      <xdr:colOff>151920</xdr:colOff>
      <xdr:row>3</xdr:row>
      <xdr:rowOff>29880</xdr:rowOff>
    </xdr:to>
    <xdr:sp>
      <xdr:nvSpPr>
        <xdr:cNvPr id="12" name="CustomShape 1"/>
        <xdr:cNvSpPr/>
      </xdr:nvSpPr>
      <xdr:spPr>
        <a:xfrm>
          <a:off x="7540920" y="50400"/>
          <a:ext cx="1178280" cy="54144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YES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571680</xdr:colOff>
      <xdr:row>9</xdr:row>
      <xdr:rowOff>104760</xdr:rowOff>
    </xdr:from>
    <xdr:to>
      <xdr:col>13</xdr:col>
      <xdr:colOff>409320</xdr:colOff>
      <xdr:row>13</xdr:row>
      <xdr:rowOff>75960</xdr:rowOff>
    </xdr:to>
    <xdr:sp>
      <xdr:nvSpPr>
        <xdr:cNvPr id="13" name="CustomShape 1"/>
        <xdr:cNvSpPr/>
      </xdr:nvSpPr>
      <xdr:spPr>
        <a:xfrm>
          <a:off x="6148080" y="1780920"/>
          <a:ext cx="3723840" cy="77148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Do you have the M's, SD's, and n's?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133200</xdr:colOff>
      <xdr:row>13</xdr:row>
      <xdr:rowOff>95400</xdr:rowOff>
    </xdr:from>
    <xdr:to>
      <xdr:col>11</xdr:col>
      <xdr:colOff>132120</xdr:colOff>
      <xdr:row>16</xdr:row>
      <xdr:rowOff>180720</xdr:rowOff>
    </xdr:to>
    <xdr:sp>
      <xdr:nvSpPr>
        <xdr:cNvPr id="14" name="CustomShape 1"/>
        <xdr:cNvSpPr/>
      </xdr:nvSpPr>
      <xdr:spPr>
        <a:xfrm>
          <a:off x="6657480" y="2571840"/>
          <a:ext cx="894600" cy="67572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NO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466560</xdr:colOff>
      <xdr:row>13</xdr:row>
      <xdr:rowOff>95400</xdr:rowOff>
    </xdr:from>
    <xdr:to>
      <xdr:col>13</xdr:col>
      <xdr:colOff>551520</xdr:colOff>
      <xdr:row>16</xdr:row>
      <xdr:rowOff>171360</xdr:rowOff>
    </xdr:to>
    <xdr:sp>
      <xdr:nvSpPr>
        <xdr:cNvPr id="15" name="CustomShape 1"/>
        <xdr:cNvSpPr/>
      </xdr:nvSpPr>
      <xdr:spPr>
        <a:xfrm>
          <a:off x="9033840" y="2571840"/>
          <a:ext cx="980280" cy="66636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YES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8</xdr:col>
      <xdr:colOff>324000</xdr:colOff>
      <xdr:row>17</xdr:row>
      <xdr:rowOff>28440</xdr:rowOff>
    </xdr:from>
    <xdr:to>
      <xdr:col>12</xdr:col>
      <xdr:colOff>9360</xdr:colOff>
      <xdr:row>21</xdr:row>
      <xdr:rowOff>18720</xdr:rowOff>
    </xdr:to>
    <xdr:sp>
      <xdr:nvSpPr>
        <xdr:cNvPr id="16" name="CustomShape 1"/>
        <xdr:cNvSpPr/>
      </xdr:nvSpPr>
      <xdr:spPr>
        <a:xfrm>
          <a:off x="5281200" y="3276360"/>
          <a:ext cx="3295440" cy="79992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Do you have the n for each condition?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8</xdr:col>
      <xdr:colOff>276120</xdr:colOff>
      <xdr:row>21</xdr:row>
      <xdr:rowOff>38160</xdr:rowOff>
    </xdr:from>
    <xdr:to>
      <xdr:col>9</xdr:col>
      <xdr:colOff>275040</xdr:colOff>
      <xdr:row>24</xdr:row>
      <xdr:rowOff>133200</xdr:rowOff>
    </xdr:to>
    <xdr:sp>
      <xdr:nvSpPr>
        <xdr:cNvPr id="17" name="CustomShape 1"/>
        <xdr:cNvSpPr/>
      </xdr:nvSpPr>
      <xdr:spPr>
        <a:xfrm>
          <a:off x="5233320" y="4095720"/>
          <a:ext cx="618120" cy="65700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NO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438120</xdr:colOff>
      <xdr:row>21</xdr:row>
      <xdr:rowOff>38160</xdr:rowOff>
    </xdr:from>
    <xdr:to>
      <xdr:col>12</xdr:col>
      <xdr:colOff>28080</xdr:colOff>
      <xdr:row>24</xdr:row>
      <xdr:rowOff>133200</xdr:rowOff>
    </xdr:to>
    <xdr:sp>
      <xdr:nvSpPr>
        <xdr:cNvPr id="18" name="CustomShape 1"/>
        <xdr:cNvSpPr/>
      </xdr:nvSpPr>
      <xdr:spPr>
        <a:xfrm>
          <a:off x="7858080" y="4095720"/>
          <a:ext cx="737280" cy="65700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YES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190440</xdr:colOff>
      <xdr:row>0</xdr:row>
      <xdr:rowOff>0</xdr:rowOff>
    </xdr:from>
    <xdr:to>
      <xdr:col>15</xdr:col>
      <xdr:colOff>256680</xdr:colOff>
      <xdr:row>4</xdr:row>
      <xdr:rowOff>19080</xdr:rowOff>
    </xdr:to>
    <xdr:sp>
      <xdr:nvSpPr>
        <xdr:cNvPr id="19" name="CustomShape 1"/>
        <xdr:cNvSpPr/>
      </xdr:nvSpPr>
      <xdr:spPr>
        <a:xfrm>
          <a:off x="8757720" y="0"/>
          <a:ext cx="2985120" cy="78084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Do you have the M's, SD's, </a:t>
          </a:r>
          <a:r>
            <a:rPr b="1" i="1" lang="en-US" sz="1600" spc="-1" strike="noStrike">
              <a:solidFill>
                <a:srgbClr val="ffffff"/>
              </a:solidFill>
              <a:uFill>
                <a:solidFill>
                  <a:srgbClr val="ffffff"/>
                </a:solidFill>
              </a:uFill>
              <a:latin typeface="Calibri"/>
            </a:rPr>
            <a:t>r</a:t>
          </a:r>
          <a:r>
            <a:rPr b="1" lang="en-US" sz="1600" spc="-1" strike="noStrike">
              <a:solidFill>
                <a:srgbClr val="ffffff"/>
              </a:solidFill>
              <a:uFill>
                <a:solidFill>
                  <a:srgbClr val="ffffff"/>
                </a:solidFill>
              </a:uFill>
              <a:latin typeface="Calibri"/>
            </a:rPr>
            <a:t>, and 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47520</xdr:colOff>
      <xdr:row>4</xdr:row>
      <xdr:rowOff>19080</xdr:rowOff>
    </xdr:from>
    <xdr:to>
      <xdr:col>14</xdr:col>
      <xdr:colOff>656640</xdr:colOff>
      <xdr:row>7</xdr:row>
      <xdr:rowOff>133200</xdr:rowOff>
    </xdr:to>
    <xdr:sp>
      <xdr:nvSpPr>
        <xdr:cNvPr id="20" name="CustomShape 1"/>
        <xdr:cNvSpPr/>
      </xdr:nvSpPr>
      <xdr:spPr>
        <a:xfrm>
          <a:off x="10638360" y="780840"/>
          <a:ext cx="609120" cy="65700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YES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285840</xdr:colOff>
      <xdr:row>0</xdr:row>
      <xdr:rowOff>85680</xdr:rowOff>
    </xdr:from>
    <xdr:to>
      <xdr:col>16</xdr:col>
      <xdr:colOff>447480</xdr:colOff>
      <xdr:row>3</xdr:row>
      <xdr:rowOff>65160</xdr:rowOff>
    </xdr:to>
    <xdr:sp>
      <xdr:nvSpPr>
        <xdr:cNvPr id="21" name="CustomShape 1"/>
        <xdr:cNvSpPr/>
      </xdr:nvSpPr>
      <xdr:spPr>
        <a:xfrm>
          <a:off x="11772000" y="85680"/>
          <a:ext cx="1152360" cy="54144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NO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35280</xdr:colOff>
      <xdr:row>0</xdr:row>
      <xdr:rowOff>66600</xdr:rowOff>
    </xdr:from>
    <xdr:to>
      <xdr:col>3</xdr:col>
      <xdr:colOff>9000</xdr:colOff>
      <xdr:row>2</xdr:row>
      <xdr:rowOff>161640</xdr:rowOff>
    </xdr:to>
    <xdr:sp>
      <xdr:nvSpPr>
        <xdr:cNvPr id="22" name="CustomShape 1"/>
        <xdr:cNvSpPr/>
      </xdr:nvSpPr>
      <xdr:spPr>
        <a:xfrm>
          <a:off x="1273320" y="66600"/>
          <a:ext cx="592920" cy="47592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sp>
    <xdr:clientData/>
  </xdr:twoCellAnchor>
  <xdr:twoCellAnchor editAs="oneCell">
    <xdr:from>
      <xdr:col>1</xdr:col>
      <xdr:colOff>504000</xdr:colOff>
      <xdr:row>6</xdr:row>
      <xdr:rowOff>104760</xdr:rowOff>
    </xdr:from>
    <xdr:to>
      <xdr:col>2</xdr:col>
      <xdr:colOff>579240</xdr:colOff>
      <xdr:row>8</xdr:row>
      <xdr:rowOff>160560</xdr:rowOff>
    </xdr:to>
    <xdr:sp>
      <xdr:nvSpPr>
        <xdr:cNvPr id="23" name="CustomShape 1"/>
        <xdr:cNvSpPr/>
      </xdr:nvSpPr>
      <xdr:spPr>
        <a:xfrm flipH="1">
          <a:off x="1122840" y="1228680"/>
          <a:ext cx="694440" cy="41760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NO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0</xdr:colOff>
      <xdr:row>3</xdr:row>
      <xdr:rowOff>114480</xdr:rowOff>
    </xdr:from>
    <xdr:to>
      <xdr:col>1</xdr:col>
      <xdr:colOff>485280</xdr:colOff>
      <xdr:row>9</xdr:row>
      <xdr:rowOff>161640</xdr:rowOff>
    </xdr:to>
    <xdr:sp>
      <xdr:nvSpPr>
        <xdr:cNvPr id="24" name="CustomShape 1"/>
        <xdr:cNvSpPr/>
      </xdr:nvSpPr>
      <xdr:spPr>
        <a:xfrm>
          <a:off x="0" y="676440"/>
          <a:ext cx="1104120" cy="116136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This spreadsheet is of no use to you.</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466560</xdr:colOff>
      <xdr:row>24</xdr:row>
      <xdr:rowOff>76320</xdr:rowOff>
    </xdr:from>
    <xdr:to>
      <xdr:col>22</xdr:col>
      <xdr:colOff>9000</xdr:colOff>
      <xdr:row>33</xdr:row>
      <xdr:rowOff>180720</xdr:rowOff>
    </xdr:to>
    <xdr:sp>
      <xdr:nvSpPr>
        <xdr:cNvPr id="25" name="CustomShape 1">
          <a:hlinkClick r:id="rId1"/>
        </xdr:cNvPr>
        <xdr:cNvSpPr/>
      </xdr:nvSpPr>
      <xdr:spPr>
        <a:xfrm>
          <a:off x="11057400" y="4695840"/>
          <a:ext cx="6961320" cy="1790280"/>
        </a:xfrm>
        <a:prstGeom prst="rect">
          <a:avLst/>
        </a:prstGeom>
        <a:solidFill>
          <a:srgbClr val="ff0000"/>
        </a:solidFill>
        <a:ln>
          <a:solidFill>
            <a:srgbClr val="000000"/>
          </a:solidFill>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Insert values in green cells. Grey cells are output.</a:t>
          </a: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You can cite this spreadsheet and the accompanying article as:</a:t>
          </a: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Lakens, D. (2013). Calculating and reporting effect sizes to facilitate cumulative science: A practical primer for t-tests and ANOVAs. </a:t>
          </a:r>
          <a:r>
            <a:rPr b="1" i="1" lang="en-US" sz="1400" spc="-1" strike="noStrike">
              <a:solidFill>
                <a:srgbClr val="ffffff"/>
              </a:solidFill>
              <a:uFill>
                <a:solidFill>
                  <a:srgbClr val="ffffff"/>
                </a:solidFill>
              </a:uFill>
              <a:latin typeface="Calibri"/>
            </a:rPr>
            <a:t>Frontiers in Psychology</a:t>
          </a:r>
          <a:r>
            <a:rPr b="1" lang="en-US" sz="1400" spc="-1" strike="noStrike">
              <a:solidFill>
                <a:srgbClr val="ffffff"/>
              </a:solidFill>
              <a:uFill>
                <a:solidFill>
                  <a:srgbClr val="ffffff"/>
                </a:solidFill>
              </a:uFill>
              <a:latin typeface="Calibri"/>
            </a:rPr>
            <a:t>, </a:t>
          </a:r>
          <a:r>
            <a:rPr b="1" i="1" lang="en-US" sz="1400" spc="-1" strike="noStrike">
              <a:solidFill>
                <a:srgbClr val="ffffff"/>
              </a:solidFill>
              <a:uFill>
                <a:solidFill>
                  <a:srgbClr val="ffffff"/>
                </a:solidFill>
              </a:uFill>
              <a:latin typeface="Calibri"/>
            </a:rPr>
            <a:t>4:863</a:t>
          </a:r>
          <a:r>
            <a:rPr b="1" lang="en-US" sz="1400" spc="-1" strike="noStrike">
              <a:solidFill>
                <a:srgbClr val="ffffff"/>
              </a:solidFill>
              <a:uFill>
                <a:solidFill>
                  <a:srgbClr val="ffffff"/>
                </a:solidFill>
              </a:uFill>
              <a:latin typeface="Calibri"/>
            </a:rPr>
            <a:t>. doi:10.3389/fpsyg.2013.00863</a:t>
          </a: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For comments, contact me at D.Lakens@tue.nl</a:t>
          </a: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This is version 3.4. For updates, check: http://openscienceframework.org/project/ixGcd or follow me @Lakens</a:t>
          </a:r>
          <a:endParaRPr b="0" lang="en-US" sz="1200" spc="-1" strike="noStrike">
            <a:solidFill>
              <a:srgbClr val="000000"/>
            </a:solidFill>
            <a:uFill>
              <a:solidFill>
                <a:srgbClr val="ffffff"/>
              </a:solidFill>
            </a:uFill>
            <a:latin typeface="Times New Roman"/>
          </a:endParaRPr>
        </a:p>
        <a:p>
          <a:pPr algn="ct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266760</xdr:colOff>
      <xdr:row>16</xdr:row>
      <xdr:rowOff>123840</xdr:rowOff>
    </xdr:from>
    <xdr:to>
      <xdr:col>8</xdr:col>
      <xdr:colOff>47160</xdr:colOff>
      <xdr:row>20</xdr:row>
      <xdr:rowOff>171000</xdr:rowOff>
    </xdr:to>
    <xdr:sp>
      <xdr:nvSpPr>
        <xdr:cNvPr id="26" name="CustomShape 1"/>
        <xdr:cNvSpPr/>
      </xdr:nvSpPr>
      <xdr:spPr>
        <a:xfrm>
          <a:off x="3362040" y="3190680"/>
          <a:ext cx="1642320" cy="83772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Do you have the ANOVA table?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209520</xdr:colOff>
      <xdr:row>20</xdr:row>
      <xdr:rowOff>171360</xdr:rowOff>
    </xdr:from>
    <xdr:to>
      <xdr:col>6</xdr:col>
      <xdr:colOff>218160</xdr:colOff>
      <xdr:row>24</xdr:row>
      <xdr:rowOff>151920</xdr:rowOff>
    </xdr:to>
    <xdr:sp>
      <xdr:nvSpPr>
        <xdr:cNvPr id="27" name="CustomShape 1"/>
        <xdr:cNvSpPr/>
      </xdr:nvSpPr>
      <xdr:spPr>
        <a:xfrm>
          <a:off x="3304800" y="4028760"/>
          <a:ext cx="627840" cy="74268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YES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457200</xdr:colOff>
      <xdr:row>25</xdr:row>
      <xdr:rowOff>0</xdr:rowOff>
    </xdr:from>
    <xdr:to>
      <xdr:col>6</xdr:col>
      <xdr:colOff>247320</xdr:colOff>
      <xdr:row>29</xdr:row>
      <xdr:rowOff>37800</xdr:rowOff>
    </xdr:to>
    <xdr:sp>
      <xdr:nvSpPr>
        <xdr:cNvPr id="28" name="CustomShape 1"/>
        <xdr:cNvSpPr/>
      </xdr:nvSpPr>
      <xdr:spPr>
        <a:xfrm>
          <a:off x="1695240" y="4800600"/>
          <a:ext cx="2266560" cy="79956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Are all factors manipulated between participants?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590400</xdr:colOff>
      <xdr:row>29</xdr:row>
      <xdr:rowOff>57240</xdr:rowOff>
    </xdr:from>
    <xdr:to>
      <xdr:col>4</xdr:col>
      <xdr:colOff>589320</xdr:colOff>
      <xdr:row>32</xdr:row>
      <xdr:rowOff>114480</xdr:rowOff>
    </xdr:to>
    <xdr:sp>
      <xdr:nvSpPr>
        <xdr:cNvPr id="29" name="CustomShape 1"/>
        <xdr:cNvSpPr/>
      </xdr:nvSpPr>
      <xdr:spPr>
        <a:xfrm>
          <a:off x="2447640" y="5619600"/>
          <a:ext cx="618120" cy="61920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NO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181080</xdr:colOff>
      <xdr:row>32</xdr:row>
      <xdr:rowOff>152280</xdr:rowOff>
    </xdr:from>
    <xdr:to>
      <xdr:col>6</xdr:col>
      <xdr:colOff>209160</xdr:colOff>
      <xdr:row>49</xdr:row>
      <xdr:rowOff>66240</xdr:rowOff>
    </xdr:to>
    <xdr:sp>
      <xdr:nvSpPr>
        <xdr:cNvPr id="30" name="CustomShape 1">
          <a:hlinkClick r:id="rId2"/>
        </xdr:cNvPr>
        <xdr:cNvSpPr/>
      </xdr:nvSpPr>
      <xdr:spPr>
        <a:xfrm>
          <a:off x="799920" y="6276600"/>
          <a:ext cx="3123720" cy="3043440"/>
        </a:xfrm>
        <a:prstGeom prst="rect">
          <a:avLst/>
        </a:prstGeom>
        <a:ln>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Click here to go to the next sheet which will help you to calculate η</a:t>
          </a:r>
          <a:r>
            <a:rPr b="1" lang="en-US" sz="1400" spc="-1" strike="noStrike" baseline="-25000">
              <a:solidFill>
                <a:srgbClr val="ffffff"/>
              </a:solidFill>
              <a:uFill>
                <a:solidFill>
                  <a:srgbClr val="ffffff"/>
                </a:solidFill>
              </a:uFill>
              <a:latin typeface="Calibri"/>
            </a:rPr>
            <a:t>G</a:t>
          </a:r>
          <a:r>
            <a:rPr b="1" lang="en-US" sz="1400" spc="-1" strike="noStrike">
              <a:solidFill>
                <a:srgbClr val="ffffff"/>
              </a:solidFill>
              <a:uFill>
                <a:solidFill>
                  <a:srgbClr val="ffffff"/>
                </a:solidFill>
              </a:uFill>
              <a:latin typeface="Calibri"/>
            </a:rPr>
            <a:t>² for  the following designs:</a:t>
          </a:r>
          <a:endParaRPr b="0" lang="en-US" sz="1200" spc="-1" strike="noStrike">
            <a:solidFill>
              <a:srgbClr val="000000"/>
            </a:solidFill>
            <a:uFill>
              <a:solidFill>
                <a:srgbClr val="ffffff"/>
              </a:solidFill>
            </a:uFill>
            <a:latin typeface="Times New Roman"/>
          </a:endParaRPr>
        </a:p>
        <a:p>
          <a:pPr algn="ctr">
            <a:lnSpc>
              <a:spcPct val="100000"/>
            </a:lnSpc>
          </a:pP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1 Within Factor</a:t>
          </a: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2 Within Factors</a:t>
          </a: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1 Within x 1 Between Factors</a:t>
          </a: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2 Within x 1 Between Factors</a:t>
          </a: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1 Within x 2 Between Factors</a:t>
          </a:r>
          <a:endParaRPr b="0" lang="en-US" sz="1200" spc="-1" strike="noStrike">
            <a:solidFill>
              <a:srgbClr val="000000"/>
            </a:solidFill>
            <a:uFill>
              <a:solidFill>
                <a:srgbClr val="ffffff"/>
              </a:solidFill>
            </a:uFill>
            <a:latin typeface="Times New Roman"/>
          </a:endParaRPr>
        </a:p>
        <a:p>
          <a:pPr algn="ctr">
            <a:lnSpc>
              <a:spcPct val="100000"/>
            </a:lnSpc>
          </a:pP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For other designs report η</a:t>
          </a:r>
          <a:r>
            <a:rPr b="1" lang="en-US" sz="1400" spc="-1" strike="noStrike" baseline="-25000">
              <a:solidFill>
                <a:srgbClr val="ffffff"/>
              </a:solidFill>
              <a:uFill>
                <a:solidFill>
                  <a:srgbClr val="ffffff"/>
                </a:solidFill>
              </a:uFill>
              <a:latin typeface="Calibri"/>
            </a:rPr>
            <a:t>p</a:t>
          </a:r>
          <a:r>
            <a:rPr b="1" lang="en-US" sz="1400" spc="-1" strike="noStrike">
              <a:solidFill>
                <a:srgbClr val="ffffff"/>
              </a:solidFill>
              <a:uFill>
                <a:solidFill>
                  <a:srgbClr val="ffffff"/>
                </a:solidFill>
              </a:uFill>
              <a:latin typeface="Calibri"/>
            </a:rPr>
            <a:t>² </a:t>
          </a:r>
          <a:endParaRPr b="0" lang="en-US" sz="1200" spc="-1" strike="noStrike">
            <a:solidFill>
              <a:srgbClr val="000000"/>
            </a:solidFill>
            <a:uFill>
              <a:solidFill>
                <a:srgbClr val="ffffff"/>
              </a:solidFill>
            </a:uFill>
            <a:latin typeface="Times New Roman"/>
          </a:endParaRPr>
        </a:p>
        <a:p>
          <a:pPr algn="ctr">
            <a:lnSpc>
              <a:spcPct val="100000"/>
            </a:lnSpc>
          </a:pPr>
          <a:r>
            <a:rPr b="1" lang="en-US" sz="1400" spc="-1" strike="noStrike">
              <a:solidFill>
                <a:srgbClr val="ffffff"/>
              </a:solidFill>
              <a:uFill>
                <a:solidFill>
                  <a:srgbClr val="ffffff"/>
                </a:solidFill>
              </a:uFill>
              <a:latin typeface="Calibri"/>
            </a:rPr>
            <a:t>or see Olejnik &amp; Algina (2003) or Bakeman (2005) </a:t>
          </a:r>
          <a:endParaRPr b="0" lang="en-US" sz="1200" spc="-1" strike="noStrike">
            <a:solidFill>
              <a:srgbClr val="000000"/>
            </a:solidFill>
            <a:uFill>
              <a:solidFill>
                <a:srgbClr val="ffffff"/>
              </a:solidFill>
            </a:uFill>
            <a:latin typeface="Times New Roman"/>
          </a:endParaRPr>
        </a:p>
        <a:p>
          <a:pPr algn="ct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47520</xdr:colOff>
      <xdr:row>17</xdr:row>
      <xdr:rowOff>0</xdr:rowOff>
    </xdr:from>
    <xdr:to>
      <xdr:col>5</xdr:col>
      <xdr:colOff>237240</xdr:colOff>
      <xdr:row>19</xdr:row>
      <xdr:rowOff>8280</xdr:rowOff>
    </xdr:to>
    <xdr:sp>
      <xdr:nvSpPr>
        <xdr:cNvPr id="31" name="CustomShape 1"/>
        <xdr:cNvSpPr/>
      </xdr:nvSpPr>
      <xdr:spPr>
        <a:xfrm flipH="1">
          <a:off x="2523960" y="3247920"/>
          <a:ext cx="808560" cy="43668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No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466560</xdr:colOff>
      <xdr:row>20</xdr:row>
      <xdr:rowOff>47520</xdr:rowOff>
    </xdr:from>
    <xdr:to>
      <xdr:col>3</xdr:col>
      <xdr:colOff>475200</xdr:colOff>
      <xdr:row>24</xdr:row>
      <xdr:rowOff>180360</xdr:rowOff>
    </xdr:to>
    <xdr:sp>
      <xdr:nvSpPr>
        <xdr:cNvPr id="32" name="CustomShape 1"/>
        <xdr:cNvSpPr/>
      </xdr:nvSpPr>
      <xdr:spPr>
        <a:xfrm>
          <a:off x="1704600" y="3904920"/>
          <a:ext cx="627840" cy="894960"/>
        </a:xfrm>
        <a:prstGeom prst="rightArrow">
          <a:avLst>
            <a:gd name="adj1" fmla="val 50000"/>
            <a:gd name="adj2" fmla="val 50000"/>
          </a:avLst>
        </a:prstGeom>
        <a:ln>
          <a:round/>
        </a:ln>
      </xdr:spPr>
      <xdr:style>
        <a:lnRef idx="2">
          <a:schemeClr val="dk1">
            <a:shade val="50000"/>
          </a:schemeClr>
        </a:lnRef>
        <a:fillRef idx="1">
          <a:schemeClr val="dk1"/>
        </a:fillRef>
        <a:effectRef idx="0">
          <a:schemeClr val="dk1"/>
        </a:effectRef>
        <a:fontRef idx="minor"/>
      </xdr:style>
      <xdr:txBody>
        <a:bodyPr lIns="90000" rIns="90000" tIns="45000" bIns="45000" anchor="ctr"/>
        <a:p>
          <a:pPr algn="ctr">
            <a:lnSpc>
              <a:spcPct val="100000"/>
            </a:lnSpc>
          </a:pPr>
          <a:r>
            <a:rPr b="1" lang="en-US" sz="1400" spc="-1" strike="noStrike">
              <a:solidFill>
                <a:srgbClr val="ffffff"/>
              </a:solidFill>
              <a:uFill>
                <a:solidFill>
                  <a:srgbClr val="ffffff"/>
                </a:solidFill>
              </a:uFill>
              <a:latin typeface="Calibri"/>
            </a:rPr>
            <a:t>YES</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1580760</xdr:colOff>
      <xdr:row>18</xdr:row>
      <xdr:rowOff>4320</xdr:rowOff>
    </xdr:to>
    <xdr:sp>
      <xdr:nvSpPr>
        <xdr:cNvPr id="33" name="CustomShape 1"/>
        <xdr:cNvSpPr/>
      </xdr:nvSpPr>
      <xdr:spPr>
        <a:xfrm>
          <a:off x="0" y="0"/>
          <a:ext cx="1580760" cy="4269960"/>
        </a:xfrm>
        <a:prstGeom prst="rect">
          <a:avLst/>
        </a:prstGeom>
        <a:solidFill>
          <a:srgbClr val="ff0000"/>
        </a:solidFill>
        <a:ln>
          <a:solidFill>
            <a:srgbClr val="000000"/>
          </a:solidFill>
          <a:round/>
        </a:ln>
      </xdr:spPr>
      <xdr:style>
        <a:lnRef idx="2">
          <a:schemeClr val="accent6">
            <a:shade val="50000"/>
          </a:schemeClr>
        </a:lnRef>
        <a:fillRef idx="1">
          <a:schemeClr val="accent6"/>
        </a:fillRef>
        <a:effectRef idx="0">
          <a:schemeClr val="accent6"/>
        </a:effectRef>
        <a:fontRef idx="minor"/>
      </xdr:style>
      <xdr:txBody>
        <a:bodyPr lIns="90000" rIns="90000" tIns="45000" bIns="45000" anchor="ctr"/>
        <a:p>
          <a:pPr algn="ctr">
            <a:lnSpc>
              <a:spcPct val="100000"/>
            </a:lnSpc>
          </a:pPr>
          <a:r>
            <a:rPr b="1" lang="en-US" sz="1600" spc="-1" strike="noStrike">
              <a:solidFill>
                <a:srgbClr val="ffffff"/>
              </a:solidFill>
              <a:uFill>
                <a:solidFill>
                  <a:srgbClr val="ffffff"/>
                </a:solidFill>
              </a:uFill>
              <a:latin typeface="Calibri"/>
            </a:rPr>
            <a:t>Find the correct design by scrolling to the right. Insert values in green cells. Look at the example SPSS output to see which Sum of Squares and Mean Squares you need to insert. For additional information, read Bakeman (2005) or Olejnik &amp; Algina (2003) </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5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2" activeCellId="0" sqref="I22"/>
    </sheetView>
  </sheetViews>
  <sheetFormatPr defaultRowHeight="14.25"/>
  <cols>
    <col collapsed="false" hidden="false" max="6" min="1" style="0" width="7.61061946902655"/>
    <col collapsed="false" hidden="false" max="7" min="7" style="0" width="7.66371681415929"/>
    <col collapsed="false" hidden="false" max="9" min="8" style="0" width="7.61061946902655"/>
    <col collapsed="false" hidden="false" max="10" min="10" style="0" width="11.6504424778761"/>
    <col collapsed="false" hidden="false" max="11" min="11" style="0" width="11.0044247787611"/>
    <col collapsed="false" hidden="false" max="12" min="12" style="0" width="14.1017699115044"/>
    <col collapsed="false" hidden="false" max="13" min="13" style="0" width="11.0044247787611"/>
    <col collapsed="false" hidden="false" max="14" min="14" style="0" width="13.8672566371681"/>
    <col collapsed="false" hidden="false" max="15" min="15" style="0" width="11.0044247787611"/>
    <col collapsed="false" hidden="false" max="16" min="16" style="0" width="12.1769911504425"/>
    <col collapsed="false" hidden="false" max="17" min="17" style="0" width="7.61061946902655"/>
    <col collapsed="false" hidden="false" max="20" min="18" style="0" width="11.5265486725664"/>
    <col collapsed="false" hidden="false" max="21" min="21" style="0" width="14.283185840708"/>
    <col collapsed="false" hidden="false" max="23" min="22" style="0" width="11.5265486725664"/>
    <col collapsed="false" hidden="false" max="24" min="24" style="0" width="10.4734513274336"/>
    <col collapsed="false" hidden="false" max="25" min="25" style="0" width="10.1858407079646"/>
    <col collapsed="false" hidden="false" max="26" min="26" style="0" width="10.0663716814159"/>
    <col collapsed="false" hidden="false" max="1025" min="27" style="0" width="7.61061946902655"/>
  </cols>
  <sheetData>
    <row r="1" customFormat="false" ht="15.75" hidden="false" customHeight="false" outlineLevel="0" collapsed="false">
      <c r="R1" s="1" t="s">
        <v>0</v>
      </c>
      <c r="S1" s="1"/>
      <c r="T1" s="1"/>
    </row>
    <row r="2" customFormat="false" ht="14.25" hidden="false" customHeight="false" outlineLevel="0" collapsed="false">
      <c r="R2" s="2" t="s">
        <v>1</v>
      </c>
      <c r="S2" s="2"/>
      <c r="T2" s="3" t="s">
        <v>2</v>
      </c>
    </row>
    <row r="3" customFormat="false" ht="14.25" hidden="false" customHeight="false" outlineLevel="0" collapsed="false">
      <c r="R3" s="4" t="n">
        <v>10</v>
      </c>
      <c r="S3" s="4"/>
      <c r="T3" s="5" t="n">
        <v>4.74341649025257</v>
      </c>
    </row>
    <row r="4" customFormat="false" ht="15.75" hidden="false" customHeight="false" outlineLevel="0" collapsed="false">
      <c r="R4" s="2" t="s">
        <v>3</v>
      </c>
      <c r="S4" s="2"/>
      <c r="T4" s="2"/>
    </row>
    <row r="5" customFormat="false" ht="14.25" hidden="false" customHeight="false" outlineLevel="0" collapsed="false">
      <c r="R5" s="6" t="n">
        <f aca="false">T3/SQRT(R3)</f>
        <v>1.5</v>
      </c>
      <c r="S5" s="6"/>
      <c r="T5" s="6"/>
    </row>
    <row r="6" customFormat="false" ht="14.25" hidden="false" customHeight="false" outlineLevel="0" collapsed="false">
      <c r="R6" s="7" t="s">
        <v>4</v>
      </c>
      <c r="S6" s="7"/>
      <c r="T6" s="7"/>
    </row>
    <row r="7" customFormat="false" ht="14.25" hidden="false" customHeight="false" outlineLevel="0" collapsed="false">
      <c r="R7" s="8" t="n">
        <f aca="false">NORMSDIST(R5)</f>
        <v>0.933192798731142</v>
      </c>
      <c r="S7" s="8"/>
      <c r="T7" s="8"/>
    </row>
    <row r="9" customFormat="false" ht="15" hidden="false" customHeight="true" outlineLevel="0" collapsed="false">
      <c r="O9" s="9" t="s">
        <v>5</v>
      </c>
      <c r="P9" s="9"/>
      <c r="Q9" s="9"/>
      <c r="R9" s="9"/>
      <c r="S9" s="9"/>
      <c r="T9" s="9"/>
      <c r="U9" s="9"/>
      <c r="V9" s="9"/>
    </row>
    <row r="10" customFormat="false" ht="15.75" hidden="false" customHeight="false" outlineLevel="0" collapsed="false">
      <c r="O10" s="10" t="s">
        <v>6</v>
      </c>
      <c r="P10" s="11" t="n">
        <v>8.7</v>
      </c>
      <c r="Q10" s="10" t="s">
        <v>7</v>
      </c>
      <c r="R10" s="11" t="n">
        <v>7.7</v>
      </c>
      <c r="S10" s="12" t="s">
        <v>8</v>
      </c>
      <c r="T10" s="13" t="n">
        <f aca="false">ABS(P10-R10)</f>
        <v>0.999999999999999</v>
      </c>
      <c r="U10" s="14" t="s">
        <v>3</v>
      </c>
      <c r="V10" s="15" t="n">
        <f aca="false">T10/T11</f>
        <v>1.5</v>
      </c>
    </row>
    <row r="11" customFormat="false" ht="15.75" hidden="false" customHeight="true" outlineLevel="0" collapsed="false">
      <c r="O11" s="14" t="s">
        <v>9</v>
      </c>
      <c r="P11" s="16" t="n">
        <v>0.823272602348565</v>
      </c>
      <c r="Q11" s="14" t="s">
        <v>10</v>
      </c>
      <c r="R11" s="16" t="n">
        <v>0.948683298050515</v>
      </c>
      <c r="S11" s="14" t="s">
        <v>11</v>
      </c>
      <c r="T11" s="17" t="n">
        <f aca="false">SQRT(P11^2+R11^2-2*R12*P11*R11)</f>
        <v>0.666666666666668</v>
      </c>
      <c r="U11" s="14" t="s">
        <v>12</v>
      </c>
      <c r="V11" s="18" t="n">
        <f aca="false">V10*SQRT(2*(1-R12))</f>
        <v>1.11133233630231</v>
      </c>
      <c r="W11" s="19" t="s">
        <v>13</v>
      </c>
      <c r="X11" s="19"/>
      <c r="Y11" s="19"/>
      <c r="Z11" s="19"/>
      <c r="AA11" s="19"/>
      <c r="AB11" s="19"/>
    </row>
    <row r="12" customFormat="false" ht="15.75" hidden="false" customHeight="false" outlineLevel="0" collapsed="false">
      <c r="O12" s="14" t="s">
        <v>1</v>
      </c>
      <c r="P12" s="11" t="n">
        <v>10</v>
      </c>
      <c r="Q12" s="20" t="s">
        <v>14</v>
      </c>
      <c r="R12" s="16" t="n">
        <v>0.725542319619744</v>
      </c>
      <c r="S12" s="14" t="s">
        <v>15</v>
      </c>
      <c r="T12" s="21" t="n">
        <f aca="false">SQRT(((P11^2/P12)+(R11^2/P12))-(2*R12*(P11/SQRT(P12))*(R11/SQRT(P12))))</f>
        <v>0.210818510677892</v>
      </c>
      <c r="U12" s="14" t="s">
        <v>16</v>
      </c>
      <c r="V12" s="18" t="n">
        <f aca="false">V11*(1-(3/(4*(P12-1)-1)))</f>
        <v>1.01607527890497</v>
      </c>
      <c r="W12" s="19"/>
      <c r="X12" s="19"/>
      <c r="Y12" s="19"/>
      <c r="Z12" s="19"/>
      <c r="AA12" s="19"/>
      <c r="AB12" s="19"/>
    </row>
    <row r="13" customFormat="false" ht="15.75" hidden="false" customHeight="true" outlineLevel="0" collapsed="false">
      <c r="S13" s="22" t="s">
        <v>17</v>
      </c>
      <c r="T13" s="23" t="n">
        <f aca="false">T10-T12*_xlfn.T.INV.2T(0.05,(P12-1))</f>
        <v>0.523095396019555</v>
      </c>
      <c r="U13" s="14" t="s">
        <v>18</v>
      </c>
      <c r="V13" s="18" t="n">
        <f aca="false">T10/SQRT(((P11^2+R11^2)/2))</f>
        <v>1.1258799375612</v>
      </c>
      <c r="W13" s="19"/>
      <c r="X13" s="19"/>
      <c r="Y13" s="19"/>
      <c r="Z13" s="19"/>
      <c r="AA13" s="19"/>
      <c r="AB13" s="19"/>
    </row>
    <row r="14" customFormat="false" ht="18" hidden="false" customHeight="true" outlineLevel="0" collapsed="false">
      <c r="S14" s="22"/>
      <c r="T14" s="23" t="n">
        <f aca="false">T10+T12*_xlfn.T.INV.2T(0.05,(P12-1))</f>
        <v>1.47690460398044</v>
      </c>
      <c r="U14" s="14" t="s">
        <v>19</v>
      </c>
      <c r="V14" s="18" t="n">
        <f aca="false">V13*(1-(3/(4*(P12-1)-1)))</f>
        <v>1.0293759429131</v>
      </c>
      <c r="W14" s="19"/>
      <c r="X14" s="19"/>
      <c r="Y14" s="19"/>
      <c r="Z14" s="19"/>
      <c r="AA14" s="19"/>
      <c r="AB14" s="19"/>
    </row>
    <row r="15" customFormat="false" ht="14.25" hidden="false" customHeight="false" outlineLevel="0" collapsed="false">
      <c r="O15" s="20" t="s">
        <v>20</v>
      </c>
      <c r="P15" s="24" t="n">
        <f aca="false">T10/(T11/SQRT(P12))</f>
        <v>4.74341649025256</v>
      </c>
      <c r="Q15" s="20" t="s">
        <v>21</v>
      </c>
      <c r="R15" s="24" t="n">
        <f aca="false">(P12-1)</f>
        <v>9</v>
      </c>
      <c r="S15" s="20" t="s">
        <v>22</v>
      </c>
      <c r="T15" s="25" t="n">
        <f aca="false">TDIST(ABS(P15), R15,2)</f>
        <v>0.00105387125701657</v>
      </c>
      <c r="U15" s="14" t="s">
        <v>23</v>
      </c>
      <c r="V15" s="26" t="str">
        <f aca="false">IF(ABS((ABS((P10-R10)/(SQRT((((P12-1)*P11^2)+((P12-1)*R11^2))/(P12+P12-2)))))-V11)&lt;ABS((ABS((P10-R10)/(SQRT((((P12-1)*P11^2)+((P12-1)*R11^2))/(P12+P12-2)))))-V13),"Grm","Gav")</f>
        <v>Gav</v>
      </c>
      <c r="W15" s="19"/>
      <c r="X15" s="19"/>
      <c r="Y15" s="19"/>
      <c r="Z15" s="19"/>
      <c r="AA15" s="19"/>
      <c r="AB15" s="19"/>
    </row>
    <row r="16" customFormat="false" ht="14.25" hidden="false" customHeight="false" outlineLevel="0" collapsed="false">
      <c r="U16" s="14" t="s">
        <v>4</v>
      </c>
      <c r="V16" s="27" t="n">
        <f aca="false">NORMSDIST(T10/T11)</f>
        <v>0.933192798731141</v>
      </c>
    </row>
    <row r="17" customFormat="false" ht="14.25" hidden="false" customHeight="false" outlineLevel="0" collapsed="false">
      <c r="A17" s="28" t="s">
        <v>24</v>
      </c>
      <c r="B17" s="28"/>
      <c r="C17" s="28"/>
      <c r="D17" s="28"/>
    </row>
    <row r="18" customFormat="false" ht="18" hidden="false" customHeight="true" outlineLevel="0" collapsed="false">
      <c r="A18" s="29" t="s">
        <v>25</v>
      </c>
      <c r="B18" s="16" t="n">
        <v>6.34</v>
      </c>
      <c r="C18" s="30" t="s">
        <v>26</v>
      </c>
      <c r="D18" s="31" t="n">
        <f aca="false">B18*B19/(B18*B19+B20)</f>
        <v>0.260476581758422</v>
      </c>
      <c r="N18" s="9" t="s">
        <v>27</v>
      </c>
      <c r="O18" s="9"/>
      <c r="P18" s="9"/>
      <c r="Q18" s="9"/>
      <c r="R18" s="9"/>
      <c r="S18" s="9"/>
      <c r="T18" s="9"/>
      <c r="U18" s="9"/>
      <c r="V18" s="19" t="s">
        <v>28</v>
      </c>
      <c r="W18" s="19"/>
      <c r="X18" s="19"/>
      <c r="Y18" s="19"/>
      <c r="Z18" s="19"/>
      <c r="AA18" s="19"/>
      <c r="AB18" s="19"/>
    </row>
    <row r="19" customFormat="false" ht="15.75" hidden="false" customHeight="true" outlineLevel="0" collapsed="false">
      <c r="A19" s="32" t="s">
        <v>29</v>
      </c>
      <c r="B19" s="16" t="n">
        <v>1</v>
      </c>
      <c r="C19" s="30" t="s">
        <v>30</v>
      </c>
      <c r="D19" s="31" t="n">
        <f aca="false">(B18-1)/(B18+(B20+1)/(B19))</f>
        <v>0.210734017363852</v>
      </c>
      <c r="N19" s="10" t="s">
        <v>31</v>
      </c>
      <c r="O19" s="11" t="n">
        <v>4.8</v>
      </c>
      <c r="P19" s="10" t="s">
        <v>32</v>
      </c>
      <c r="Q19" s="11" t="n">
        <v>4.1</v>
      </c>
      <c r="R19" s="33" t="s">
        <v>17</v>
      </c>
      <c r="S19" s="34" t="n">
        <f aca="false">(O19-Q19)-_xlfn.T.INV.2T(0.05,(O21+Q21-2))*SQRT((O20^2/O21)+(Q20^2/Q21))</f>
        <v>0.0547794179895924</v>
      </c>
      <c r="T19" s="35" t="s">
        <v>33</v>
      </c>
      <c r="U19" s="13" t="n">
        <f aca="false">ABS((O19-Q19)/(SQRT((((O21-1)*O20^2)+((Q21-1)*Q20^2))/(O21+Q21-2))))</f>
        <v>0.58131835897618</v>
      </c>
      <c r="V19" s="19"/>
      <c r="W19" s="19"/>
      <c r="X19" s="19"/>
      <c r="Y19" s="19"/>
      <c r="Z19" s="19"/>
      <c r="AA19" s="19"/>
      <c r="AB19" s="19"/>
    </row>
    <row r="20" customFormat="false" ht="14.25" hidden="false" customHeight="false" outlineLevel="0" collapsed="false">
      <c r="A20" s="36" t="s">
        <v>34</v>
      </c>
      <c r="B20" s="37" t="n">
        <v>18</v>
      </c>
      <c r="C20" s="38" t="s">
        <v>22</v>
      </c>
      <c r="D20" s="31" t="n">
        <f aca="false">FDIST(B18,B19,B20)</f>
        <v>0.0214907968248097</v>
      </c>
      <c r="N20" s="14" t="s">
        <v>35</v>
      </c>
      <c r="O20" s="16" t="n">
        <v>1.3</v>
      </c>
      <c r="P20" s="14" t="s">
        <v>36</v>
      </c>
      <c r="Q20" s="16" t="n">
        <v>1.1</v>
      </c>
      <c r="R20" s="33"/>
      <c r="S20" s="21" t="n">
        <f aca="false">(O19-Q19)+_xlfn.T.INV.2T(0.05,(O21+Q21-2))*SQRT((O20^2/O21)+(Q20^2/Q21))</f>
        <v>1.34522058201041</v>
      </c>
      <c r="T20" s="14" t="s">
        <v>37</v>
      </c>
      <c r="U20" s="39" t="n">
        <f aca="false">ABS((O19-Q19)/(SQRT((((O21-1)*O20^2)+((Q21-1)*Q20^2))/(O21+Q21))))</f>
        <v>0.591985640639079</v>
      </c>
      <c r="V20" s="19"/>
      <c r="W20" s="19"/>
      <c r="X20" s="19"/>
      <c r="Y20" s="19"/>
      <c r="Z20" s="19"/>
      <c r="AA20" s="19"/>
      <c r="AB20" s="19"/>
    </row>
    <row r="21" customFormat="false" ht="15.75" hidden="false" customHeight="true" outlineLevel="0" collapsed="false">
      <c r="A21" s="40" t="s">
        <v>38</v>
      </c>
      <c r="B21" s="40"/>
      <c r="N21" s="14" t="s">
        <v>39</v>
      </c>
      <c r="O21" s="41" t="n">
        <v>28</v>
      </c>
      <c r="P21" s="14" t="s">
        <v>40</v>
      </c>
      <c r="Q21" s="16" t="n">
        <v>28</v>
      </c>
      <c r="R21" s="20" t="s">
        <v>20</v>
      </c>
      <c r="S21" s="24" t="n">
        <f aca="false">(O19-Q19)/(SQRT(((((O21-1)*O20^2)+((Q21-1)*Q20^2))/(O21+Q21-2))*((1/O21+1/Q21))))</f>
        <v>2.17509413193053</v>
      </c>
      <c r="T21" s="14" t="s">
        <v>41</v>
      </c>
      <c r="U21" s="42" t="n">
        <f aca="false">U19*(1-(3/(4*(Q21+O21-2)-1)))</f>
        <v>0.573206940013722</v>
      </c>
      <c r="V21" s="19"/>
      <c r="W21" s="19"/>
      <c r="X21" s="19"/>
      <c r="Y21" s="19"/>
      <c r="Z21" s="19"/>
      <c r="AA21" s="19"/>
      <c r="AB21" s="19"/>
    </row>
    <row r="22" customFormat="false" ht="14.25" hidden="false" customHeight="true" outlineLevel="0" collapsed="false">
      <c r="A22" s="40"/>
      <c r="B22" s="40"/>
      <c r="R22" s="20" t="s">
        <v>21</v>
      </c>
      <c r="S22" s="24" t="n">
        <f aca="false">(O21+Q21-2)</f>
        <v>54</v>
      </c>
      <c r="T22" s="10" t="s">
        <v>4</v>
      </c>
      <c r="U22" s="13" t="n">
        <f aca="false">NORMSDIST(ABS(O19-Q19)/SQRT(O20^2+Q20^2))</f>
        <v>0.659483586845716</v>
      </c>
      <c r="V22" s="19"/>
      <c r="W22" s="19"/>
      <c r="X22" s="19"/>
      <c r="Y22" s="19"/>
      <c r="Z22" s="19"/>
      <c r="AA22" s="19"/>
      <c r="AB22" s="19"/>
    </row>
    <row r="23" customFormat="false" ht="15" hidden="false" customHeight="true" outlineLevel="0" collapsed="false">
      <c r="A23" s="40"/>
      <c r="B23" s="40"/>
      <c r="R23" s="20" t="s">
        <v>22</v>
      </c>
      <c r="S23" s="43" t="n">
        <f aca="false">TDIST(ABS(S21), S22,2)</f>
        <v>0.0340210322729732</v>
      </c>
    </row>
    <row r="24" customFormat="false" ht="15" hidden="false" customHeight="true" outlineLevel="0" collapsed="false">
      <c r="A24" s="40"/>
      <c r="B24" s="40"/>
    </row>
    <row r="25" customFormat="false" ht="14.25" hidden="false" customHeight="false" outlineLevel="0" collapsed="false">
      <c r="A25" s="40"/>
      <c r="B25" s="40"/>
    </row>
    <row r="26" customFormat="false" ht="15.75" hidden="false" customHeight="false" outlineLevel="0" collapsed="false">
      <c r="A26" s="40"/>
      <c r="B26" s="40"/>
      <c r="H26" s="9" t="s">
        <v>42</v>
      </c>
      <c r="I26" s="9"/>
      <c r="J26" s="9"/>
      <c r="L26" s="9" t="s">
        <v>42</v>
      </c>
      <c r="M26" s="9"/>
      <c r="N26" s="9"/>
    </row>
    <row r="27" customFormat="false" ht="14.25" hidden="false" customHeight="false" outlineLevel="0" collapsed="false">
      <c r="A27" s="40"/>
      <c r="B27" s="40"/>
      <c r="H27" s="2" t="s">
        <v>43</v>
      </c>
      <c r="I27" s="2"/>
      <c r="J27" s="3" t="s">
        <v>2</v>
      </c>
      <c r="L27" s="2" t="s">
        <v>39</v>
      </c>
      <c r="M27" s="2" t="s">
        <v>40</v>
      </c>
      <c r="N27" s="3" t="s">
        <v>2</v>
      </c>
    </row>
    <row r="28" customFormat="false" ht="14.25" hidden="false" customHeight="false" outlineLevel="0" collapsed="false">
      <c r="A28" s="40"/>
      <c r="B28" s="40"/>
      <c r="H28" s="44" t="n">
        <v>244</v>
      </c>
      <c r="I28" s="44"/>
      <c r="J28" s="16" t="n">
        <v>2.9</v>
      </c>
      <c r="L28" s="37" t="n">
        <v>10</v>
      </c>
      <c r="M28" s="45" t="n">
        <v>10</v>
      </c>
      <c r="N28" s="16" t="n">
        <v>2.51754407489006</v>
      </c>
    </row>
    <row r="29" customFormat="false" ht="15.75" hidden="false" customHeight="false" outlineLevel="0" collapsed="false">
      <c r="H29" s="2" t="s">
        <v>44</v>
      </c>
      <c r="I29" s="2"/>
      <c r="J29" s="3" t="s">
        <v>22</v>
      </c>
      <c r="L29" s="46"/>
      <c r="M29" s="3" t="s">
        <v>22</v>
      </c>
      <c r="N29" s="2" t="s">
        <v>45</v>
      </c>
    </row>
    <row r="30" customFormat="false" ht="14.25" hidden="false" customHeight="false" outlineLevel="0" collapsed="false">
      <c r="H30" s="47" t="n">
        <f aca="false">2*J28/SQRT(H28)</f>
        <v>0.371306951805398</v>
      </c>
      <c r="I30" s="47"/>
      <c r="J30" s="6" t="n">
        <f aca="false">TDIST(ABS(J28), H28-2,2)</f>
        <v>0.00407485731696392</v>
      </c>
      <c r="L30" s="48"/>
      <c r="M30" s="6" t="n">
        <f aca="false">TDIST(ABS(N28), (M28+L28-2),2)</f>
        <v>0.0215083336351397</v>
      </c>
      <c r="N30" s="6" t="n">
        <f aca="false">N28*SQRT(L28+M28)/SQRT(L28*M28)</f>
        <v>1.1258799375612</v>
      </c>
    </row>
    <row r="31" customFormat="false" ht="15.75" hidden="false" customHeight="false" outlineLevel="0" collapsed="false">
      <c r="H31" s="2" t="s">
        <v>46</v>
      </c>
      <c r="I31" s="2"/>
      <c r="J31" s="3" t="s">
        <v>21</v>
      </c>
      <c r="M31" s="3" t="s">
        <v>21</v>
      </c>
      <c r="N31" s="2" t="s">
        <v>47</v>
      </c>
    </row>
    <row r="32" customFormat="false" ht="14.25" hidden="false" customHeight="false" outlineLevel="0" collapsed="false">
      <c r="H32" s="49" t="n">
        <f aca="false">H30*(1-(3/(4*(H28)-9)))</f>
        <v>0.370155017104865</v>
      </c>
      <c r="I32" s="49"/>
      <c r="J32" s="6" t="n">
        <f aca="false">H28-2</f>
        <v>242</v>
      </c>
      <c r="M32" s="6" t="n">
        <f aca="false">L28+M28-2</f>
        <v>18</v>
      </c>
      <c r="N32" s="50" t="n">
        <f aca="false">N30*(1-(3/(4*(L28+M28)-9)))</f>
        <v>1.07830754583326</v>
      </c>
    </row>
    <row r="33" customFormat="false" ht="14.25" hidden="false" customHeight="false" outlineLevel="0" collapsed="false">
      <c r="H33" s="2" t="s">
        <v>48</v>
      </c>
      <c r="I33" s="2"/>
      <c r="N33" s="2" t="s">
        <v>48</v>
      </c>
    </row>
    <row r="34" customFormat="false" ht="14.25" hidden="false" customHeight="false" outlineLevel="0" collapsed="false">
      <c r="H34" s="47" t="n">
        <f aca="false">NORMSDIST(H30/SQRT(2))</f>
        <v>0.603552690790376</v>
      </c>
      <c r="I34" s="47"/>
      <c r="N34" s="47" t="n">
        <f aca="false">NORMSDIST(N30/SQRT(2))</f>
        <v>0.787018081397309</v>
      </c>
    </row>
    <row r="35" customFormat="false" ht="14.25" hidden="false" customHeight="true" outlineLevel="0" collapsed="false">
      <c r="S35" s="51" t="s">
        <v>49</v>
      </c>
      <c r="T35" s="51"/>
      <c r="U35" s="51"/>
      <c r="V35" s="51"/>
    </row>
    <row r="36" customFormat="false" ht="14.25" hidden="false" customHeight="false" outlineLevel="0" collapsed="false">
      <c r="S36" s="51"/>
      <c r="T36" s="51"/>
      <c r="U36" s="51"/>
      <c r="V36" s="51"/>
    </row>
    <row r="37" customFormat="false" ht="14.25" hidden="false" customHeight="false" outlineLevel="0" collapsed="false">
      <c r="S37" s="51"/>
      <c r="T37" s="51"/>
      <c r="U37" s="51"/>
      <c r="V37" s="51"/>
    </row>
    <row r="38" customFormat="false" ht="14.25" hidden="false" customHeight="false" outlineLevel="0" collapsed="false">
      <c r="S38" s="52"/>
      <c r="T38" s="53" t="s">
        <v>50</v>
      </c>
      <c r="U38" s="53" t="s">
        <v>51</v>
      </c>
      <c r="V38" s="54" t="s">
        <v>52</v>
      </c>
    </row>
    <row r="39" customFormat="false" ht="14.25" hidden="false" customHeight="false" outlineLevel="0" collapsed="false">
      <c r="S39" s="55"/>
      <c r="T39" s="56" t="n">
        <v>9</v>
      </c>
      <c r="U39" s="56" t="n">
        <v>9</v>
      </c>
      <c r="V39" s="57" t="n">
        <v>0</v>
      </c>
    </row>
    <row r="40" customFormat="false" ht="14.25" hidden="false" customHeight="false" outlineLevel="0" collapsed="false">
      <c r="S40" s="55"/>
      <c r="T40" s="56" t="n">
        <v>7</v>
      </c>
      <c r="U40" s="56" t="n">
        <v>6</v>
      </c>
      <c r="V40" s="57" t="n">
        <v>1</v>
      </c>
    </row>
    <row r="41" customFormat="false" ht="14.25" hidden="false" customHeight="false" outlineLevel="0" collapsed="false">
      <c r="S41" s="55"/>
      <c r="T41" s="56" t="n">
        <v>8</v>
      </c>
      <c r="U41" s="56" t="n">
        <v>7</v>
      </c>
      <c r="V41" s="57" t="n">
        <v>1</v>
      </c>
    </row>
    <row r="42" customFormat="false" ht="14.25" hidden="false" customHeight="false" outlineLevel="0" collapsed="false">
      <c r="S42" s="55"/>
      <c r="T42" s="56" t="n">
        <v>9</v>
      </c>
      <c r="U42" s="56" t="n">
        <v>8</v>
      </c>
      <c r="V42" s="57" t="n">
        <v>1</v>
      </c>
    </row>
    <row r="43" customFormat="false" ht="14.25" hidden="false" customHeight="false" outlineLevel="0" collapsed="false">
      <c r="S43" s="55"/>
      <c r="T43" s="56" t="n">
        <v>8</v>
      </c>
      <c r="U43" s="56" t="n">
        <v>7</v>
      </c>
      <c r="V43" s="57" t="n">
        <v>1</v>
      </c>
    </row>
    <row r="44" customFormat="false" ht="14.25" hidden="false" customHeight="false" outlineLevel="0" collapsed="false">
      <c r="S44" s="55"/>
      <c r="T44" s="56" t="n">
        <v>9</v>
      </c>
      <c r="U44" s="56" t="n">
        <v>9</v>
      </c>
      <c r="V44" s="57" t="n">
        <v>0</v>
      </c>
    </row>
    <row r="45" customFormat="false" ht="18" hidden="false" customHeight="true" outlineLevel="0" collapsed="false">
      <c r="S45" s="55"/>
      <c r="T45" s="56" t="n">
        <v>9</v>
      </c>
      <c r="U45" s="56" t="n">
        <v>8</v>
      </c>
      <c r="V45" s="57" t="n">
        <v>1</v>
      </c>
    </row>
    <row r="46" customFormat="false" ht="14.25" hidden="false" customHeight="false" outlineLevel="0" collapsed="false">
      <c r="S46" s="55"/>
      <c r="T46" s="56" t="n">
        <v>10</v>
      </c>
      <c r="U46" s="56" t="n">
        <v>8</v>
      </c>
      <c r="V46" s="57" t="n">
        <v>2</v>
      </c>
    </row>
    <row r="47" customFormat="false" ht="14.25" hidden="false" customHeight="false" outlineLevel="0" collapsed="false">
      <c r="S47" s="55"/>
      <c r="T47" s="56" t="n">
        <v>9</v>
      </c>
      <c r="U47" s="56" t="n">
        <v>8</v>
      </c>
      <c r="V47" s="57" t="n">
        <v>1</v>
      </c>
    </row>
    <row r="48" customFormat="false" ht="14.65" hidden="false" customHeight="false" outlineLevel="0" collapsed="false">
      <c r="S48" s="58"/>
      <c r="T48" s="59" t="n">
        <v>9</v>
      </c>
      <c r="U48" s="59" t="n">
        <v>7</v>
      </c>
      <c r="V48" s="60" t="n">
        <v>2</v>
      </c>
    </row>
    <row r="49" customFormat="false" ht="14.25" hidden="false" customHeight="false" outlineLevel="0" collapsed="false">
      <c r="S49" s="61" t="s">
        <v>53</v>
      </c>
      <c r="T49" s="62" t="n">
        <v>8.7</v>
      </c>
      <c r="U49" s="62" t="n">
        <v>7.7</v>
      </c>
      <c r="V49" s="63" t="n">
        <v>1</v>
      </c>
    </row>
    <row r="50" customFormat="false" ht="14.25" hidden="false" customHeight="false" outlineLevel="0" collapsed="false">
      <c r="S50" s="64" t="s">
        <v>54</v>
      </c>
      <c r="T50" s="65" t="n">
        <v>0.82</v>
      </c>
      <c r="U50" s="65" t="n">
        <v>0.95</v>
      </c>
      <c r="V50" s="66" t="n">
        <v>0.67</v>
      </c>
    </row>
  </sheetData>
  <mergeCells count="25">
    <mergeCell ref="R1:T1"/>
    <mergeCell ref="R2:S2"/>
    <mergeCell ref="R3:S3"/>
    <mergeCell ref="R4:T4"/>
    <mergeCell ref="R5:T5"/>
    <mergeCell ref="R6:T6"/>
    <mergeCell ref="R7:T7"/>
    <mergeCell ref="O9:V9"/>
    <mergeCell ref="W11:AB15"/>
    <mergeCell ref="S13:S14"/>
    <mergeCell ref="N18:U18"/>
    <mergeCell ref="V18:AB22"/>
    <mergeCell ref="R19:R20"/>
    <mergeCell ref="A21:B28"/>
    <mergeCell ref="H26:J26"/>
    <mergeCell ref="L26:N26"/>
    <mergeCell ref="H27:I27"/>
    <mergeCell ref="H28:I28"/>
    <mergeCell ref="H29:I29"/>
    <mergeCell ref="H30:I30"/>
    <mergeCell ref="H31:I31"/>
    <mergeCell ref="H32:I32"/>
    <mergeCell ref="H33:I33"/>
    <mergeCell ref="H34:I34"/>
    <mergeCell ref="S35:V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BU4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6" activeCellId="0" sqref="L16"/>
    </sheetView>
  </sheetViews>
  <sheetFormatPr defaultRowHeight="14.25"/>
  <cols>
    <col collapsed="false" hidden="false" max="1" min="1" style="0" width="22.0088495575221"/>
    <col collapsed="false" hidden="false" max="2" min="2" style="0" width="11.353982300885"/>
    <col collapsed="false" hidden="false" max="3" min="3" style="0" width="13.9955752212389"/>
    <col collapsed="false" hidden="false" max="13" min="4" style="0" width="7.61061946902655"/>
    <col collapsed="false" hidden="false" max="14" min="14" style="0" width="12.9424778761062"/>
    <col collapsed="false" hidden="false" max="15" min="15" style="0" width="14.4601769911504"/>
    <col collapsed="false" hidden="false" max="22" min="16" style="0" width="7.61061946902655"/>
    <col collapsed="false" hidden="false" max="23" min="23" style="0" width="13.2300884955752"/>
    <col collapsed="false" hidden="false" max="24" min="24" style="0" width="11.8230088495575"/>
    <col collapsed="false" hidden="false" max="25" min="25" style="0" width="11.0044247787611"/>
    <col collapsed="false" hidden="false" max="26" min="26" style="0" width="7.61061946902655"/>
    <col collapsed="false" hidden="false" max="27" min="27" style="0" width="11.2389380530973"/>
    <col collapsed="false" hidden="false" max="28" min="28" style="0" width="15.4557522123894"/>
    <col collapsed="false" hidden="false" max="35" min="29" style="0" width="7.61061946902655"/>
    <col collapsed="false" hidden="false" max="36" min="36" style="0" width="13.2300884955752"/>
    <col collapsed="false" hidden="false" max="37" min="37" style="0" width="11.8230088495575"/>
    <col collapsed="false" hidden="false" max="38" min="38" style="0" width="11.0044247787611"/>
    <col collapsed="false" hidden="false" max="40" min="39" style="0" width="7.61061946902655"/>
    <col collapsed="false" hidden="false" max="41" min="41" style="0" width="12.7079646017699"/>
    <col collapsed="false" hidden="false" max="42" min="42" style="0" width="14.283185840708"/>
    <col collapsed="false" hidden="false" max="43" min="43" style="0" width="8.24778761061947"/>
    <col collapsed="false" hidden="false" max="49" min="44" style="0" width="7.61061946902655"/>
    <col collapsed="false" hidden="false" max="50" min="50" style="0" width="14.8141592920354"/>
    <col collapsed="false" hidden="false" max="51" min="51" style="0" width="13.4026548672566"/>
    <col collapsed="false" hidden="false" max="52" min="52" style="0" width="13.6371681415929"/>
    <col collapsed="false" hidden="false" max="55" min="53" style="0" width="13.5265486725664"/>
    <col collapsed="false" hidden="false" max="56" min="56" style="0" width="15.2212389380531"/>
    <col collapsed="false" hidden="false" max="57" min="57" style="0" width="7.61061946902655"/>
    <col collapsed="false" hidden="false" max="58" min="58" style="0" width="12.8141592920354"/>
    <col collapsed="false" hidden="false" max="59" min="59" style="0" width="15.2212389380531"/>
    <col collapsed="false" hidden="false" max="66" min="60" style="0" width="7.61061946902655"/>
    <col collapsed="false" hidden="false" max="68" min="67" style="0" width="14.8141592920354"/>
    <col collapsed="false" hidden="false" max="69" min="69" style="0" width="14.9247787610619"/>
    <col collapsed="false" hidden="false" max="70" min="70" style="0" width="11.8230088495575"/>
    <col collapsed="false" hidden="false" max="71" min="71" style="0" width="14.9247787610619"/>
    <col collapsed="false" hidden="false" max="72" min="72" style="0" width="14.8141592920354"/>
    <col collapsed="false" hidden="false" max="73" min="73" style="0" width="17.9646017699115"/>
    <col collapsed="false" hidden="false" max="1025" min="74" style="0" width="7.61061946902655"/>
  </cols>
  <sheetData>
    <row r="1" customFormat="false" ht="14.65" hidden="false" customHeight="false" outlineLevel="0" collapsed="false">
      <c r="B1" s="67" t="s">
        <v>55</v>
      </c>
      <c r="C1" s="67"/>
      <c r="D1" s="67"/>
      <c r="E1" s="67"/>
      <c r="F1" s="67"/>
      <c r="G1" s="67"/>
      <c r="H1" s="67"/>
      <c r="I1" s="67"/>
      <c r="J1" s="67"/>
      <c r="K1" s="67"/>
      <c r="L1" s="67"/>
      <c r="N1" s="67" t="s">
        <v>56</v>
      </c>
      <c r="O1" s="67"/>
      <c r="P1" s="67"/>
      <c r="Q1" s="67"/>
      <c r="R1" s="67"/>
      <c r="S1" s="67"/>
      <c r="T1" s="67"/>
      <c r="U1" s="67"/>
      <c r="V1" s="67"/>
      <c r="W1" s="67"/>
      <c r="X1" s="67"/>
      <c r="Y1" s="67"/>
      <c r="AA1" s="68" t="s">
        <v>57</v>
      </c>
      <c r="AB1" s="68"/>
      <c r="AC1" s="68"/>
      <c r="AD1" s="68"/>
      <c r="AE1" s="68"/>
      <c r="AF1" s="68"/>
      <c r="AG1" s="68"/>
      <c r="AH1" s="68"/>
      <c r="AI1" s="68"/>
      <c r="AJ1" s="68"/>
      <c r="AK1" s="68"/>
      <c r="AL1" s="68"/>
      <c r="AM1" s="68"/>
      <c r="AO1" s="68" t="s">
        <v>58</v>
      </c>
      <c r="AP1" s="68"/>
      <c r="AQ1" s="68"/>
      <c r="AR1" s="68"/>
      <c r="AS1" s="68"/>
      <c r="AT1" s="68"/>
      <c r="AU1" s="68"/>
      <c r="AV1" s="68"/>
      <c r="AW1" s="68"/>
      <c r="AX1" s="68"/>
      <c r="AY1" s="68"/>
      <c r="AZ1" s="68"/>
      <c r="BA1" s="68"/>
      <c r="BB1" s="68"/>
      <c r="BC1" s="68"/>
      <c r="BD1" s="68"/>
      <c r="BF1" s="68" t="s">
        <v>59</v>
      </c>
      <c r="BG1" s="68"/>
      <c r="BH1" s="68"/>
      <c r="BI1" s="68"/>
      <c r="BJ1" s="68"/>
      <c r="BK1" s="68"/>
      <c r="BL1" s="68"/>
      <c r="BM1" s="68"/>
      <c r="BN1" s="68"/>
      <c r="BO1" s="68"/>
      <c r="BP1" s="68"/>
      <c r="BQ1" s="68"/>
      <c r="BR1" s="68"/>
      <c r="BS1" s="68"/>
      <c r="BT1" s="68"/>
      <c r="BU1" s="68"/>
    </row>
    <row r="2" customFormat="false" ht="16.15" hidden="false" customHeight="true" outlineLevel="0" collapsed="false">
      <c r="B2" s="69" t="s">
        <v>60</v>
      </c>
      <c r="C2" s="69"/>
      <c r="D2" s="69"/>
      <c r="E2" s="69"/>
      <c r="F2" s="69"/>
      <c r="G2" s="69"/>
      <c r="H2" s="69"/>
      <c r="I2" s="69"/>
      <c r="J2" s="70"/>
      <c r="K2" s="71" t="s">
        <v>61</v>
      </c>
      <c r="L2" s="71"/>
      <c r="N2" s="72" t="s">
        <v>60</v>
      </c>
      <c r="O2" s="72"/>
      <c r="P2" s="72"/>
      <c r="Q2" s="72"/>
      <c r="R2" s="72"/>
      <c r="S2" s="72"/>
      <c r="T2" s="72"/>
      <c r="U2" s="72"/>
      <c r="V2" s="73"/>
      <c r="W2" s="71" t="s">
        <v>62</v>
      </c>
      <c r="X2" s="71"/>
      <c r="Y2" s="71"/>
      <c r="AA2" s="74" t="s">
        <v>60</v>
      </c>
      <c r="AB2" s="74"/>
      <c r="AC2" s="74"/>
      <c r="AD2" s="74"/>
      <c r="AE2" s="74"/>
      <c r="AF2" s="74"/>
      <c r="AG2" s="74"/>
      <c r="AH2" s="74"/>
      <c r="AI2" s="75"/>
      <c r="AJ2" s="71" t="s">
        <v>63</v>
      </c>
      <c r="AK2" s="71"/>
      <c r="AL2" s="71"/>
      <c r="AM2" s="71"/>
      <c r="AO2" s="76" t="s">
        <v>60</v>
      </c>
      <c r="AP2" s="76"/>
      <c r="AQ2" s="76"/>
      <c r="AR2" s="76"/>
      <c r="AS2" s="76"/>
      <c r="AT2" s="76"/>
      <c r="AU2" s="76"/>
      <c r="AV2" s="76"/>
      <c r="AW2" s="77"/>
      <c r="AX2" s="71" t="s">
        <v>62</v>
      </c>
      <c r="AY2" s="71"/>
      <c r="AZ2" s="71"/>
      <c r="BA2" s="71"/>
      <c r="BB2" s="71"/>
      <c r="BC2" s="71"/>
      <c r="BD2" s="71"/>
      <c r="BF2" s="74" t="s">
        <v>60</v>
      </c>
      <c r="BG2" s="74"/>
      <c r="BH2" s="74"/>
      <c r="BI2" s="74"/>
      <c r="BJ2" s="74"/>
      <c r="BK2" s="74"/>
      <c r="BL2" s="74"/>
      <c r="BM2" s="74"/>
      <c r="BN2" s="75"/>
      <c r="BO2" s="78" t="s">
        <v>62</v>
      </c>
      <c r="BP2" s="78"/>
      <c r="BQ2" s="78"/>
      <c r="BR2" s="78"/>
      <c r="BS2" s="78"/>
      <c r="BT2" s="78"/>
      <c r="BU2" s="78"/>
    </row>
    <row r="3" customFormat="false" ht="14.65" hidden="false" customHeight="true" outlineLevel="0" collapsed="false">
      <c r="B3" s="79" t="s">
        <v>64</v>
      </c>
      <c r="C3" s="79"/>
      <c r="D3" s="79"/>
      <c r="E3" s="79"/>
      <c r="F3" s="79"/>
      <c r="G3" s="79"/>
      <c r="H3" s="79"/>
      <c r="I3" s="79"/>
      <c r="J3" s="77"/>
      <c r="K3" s="80" t="s">
        <v>65</v>
      </c>
      <c r="L3" s="80"/>
      <c r="N3" s="81" t="s">
        <v>64</v>
      </c>
      <c r="O3" s="81"/>
      <c r="P3" s="81"/>
      <c r="Q3" s="81"/>
      <c r="R3" s="81"/>
      <c r="S3" s="81"/>
      <c r="T3" s="81"/>
      <c r="U3" s="81"/>
      <c r="V3" s="82"/>
      <c r="W3" s="3" t="s">
        <v>66</v>
      </c>
      <c r="X3" s="3" t="s">
        <v>65</v>
      </c>
      <c r="Y3" s="83" t="s">
        <v>67</v>
      </c>
      <c r="AA3" s="84" t="s">
        <v>64</v>
      </c>
      <c r="AB3" s="84"/>
      <c r="AC3" s="84"/>
      <c r="AD3" s="84"/>
      <c r="AE3" s="84"/>
      <c r="AF3" s="84"/>
      <c r="AG3" s="84"/>
      <c r="AH3" s="84"/>
      <c r="AI3" s="85"/>
      <c r="AJ3" s="3" t="s">
        <v>68</v>
      </c>
      <c r="AK3" s="3" t="s">
        <v>69</v>
      </c>
      <c r="AL3" s="86" t="s">
        <v>67</v>
      </c>
      <c r="AM3" s="83" t="s">
        <v>70</v>
      </c>
      <c r="AO3" s="87" t="s">
        <v>64</v>
      </c>
      <c r="AP3" s="87"/>
      <c r="AQ3" s="87"/>
      <c r="AR3" s="87"/>
      <c r="AS3" s="87"/>
      <c r="AT3" s="87"/>
      <c r="AU3" s="87"/>
      <c r="AV3" s="87"/>
      <c r="AW3" s="77"/>
      <c r="AX3" s="3" t="s">
        <v>71</v>
      </c>
      <c r="AY3" s="3" t="s">
        <v>68</v>
      </c>
      <c r="AZ3" s="83" t="s">
        <v>72</v>
      </c>
      <c r="BA3" s="86" t="s">
        <v>69</v>
      </c>
      <c r="BB3" s="86" t="s">
        <v>73</v>
      </c>
      <c r="BC3" s="83" t="s">
        <v>74</v>
      </c>
      <c r="BD3" s="83" t="s">
        <v>75</v>
      </c>
      <c r="BF3" s="84" t="s">
        <v>64</v>
      </c>
      <c r="BG3" s="84"/>
      <c r="BH3" s="84"/>
      <c r="BI3" s="84"/>
      <c r="BJ3" s="84"/>
      <c r="BK3" s="84"/>
      <c r="BL3" s="84"/>
      <c r="BM3" s="84"/>
      <c r="BN3" s="88"/>
      <c r="BO3" s="3" t="s">
        <v>71</v>
      </c>
      <c r="BP3" s="3" t="s">
        <v>76</v>
      </c>
      <c r="BQ3" s="3" t="s">
        <v>77</v>
      </c>
      <c r="BR3" s="3" t="s">
        <v>65</v>
      </c>
      <c r="BS3" s="86" t="s">
        <v>78</v>
      </c>
      <c r="BT3" s="83" t="s">
        <v>79</v>
      </c>
      <c r="BU3" s="83" t="s">
        <v>80</v>
      </c>
    </row>
    <row r="4" customFormat="false" ht="37.15" hidden="false" customHeight="true" outlineLevel="0" collapsed="false">
      <c r="B4" s="89" t="s">
        <v>81</v>
      </c>
      <c r="C4" s="89"/>
      <c r="D4" s="90" t="s">
        <v>82</v>
      </c>
      <c r="E4" s="91" t="s">
        <v>21</v>
      </c>
      <c r="F4" s="91" t="s">
        <v>83</v>
      </c>
      <c r="G4" s="91" t="s">
        <v>25</v>
      </c>
      <c r="H4" s="91" t="s">
        <v>84</v>
      </c>
      <c r="I4" s="92" t="s">
        <v>85</v>
      </c>
      <c r="J4" s="77"/>
      <c r="K4" s="3" t="s">
        <v>86</v>
      </c>
      <c r="L4" s="83" t="s">
        <v>87</v>
      </c>
      <c r="N4" s="93" t="s">
        <v>81</v>
      </c>
      <c r="O4" s="93"/>
      <c r="P4" s="94" t="s">
        <v>82</v>
      </c>
      <c r="Q4" s="95" t="s">
        <v>21</v>
      </c>
      <c r="R4" s="95" t="s">
        <v>83</v>
      </c>
      <c r="S4" s="95" t="s">
        <v>25</v>
      </c>
      <c r="T4" s="95" t="s">
        <v>84</v>
      </c>
      <c r="U4" s="96" t="s">
        <v>85</v>
      </c>
      <c r="V4" s="82"/>
      <c r="W4" s="3" t="s">
        <v>88</v>
      </c>
      <c r="X4" s="3" t="s">
        <v>86</v>
      </c>
      <c r="Y4" s="83" t="s">
        <v>89</v>
      </c>
      <c r="AA4" s="97" t="s">
        <v>81</v>
      </c>
      <c r="AB4" s="97"/>
      <c r="AC4" s="98" t="s">
        <v>82</v>
      </c>
      <c r="AD4" s="99" t="s">
        <v>21</v>
      </c>
      <c r="AE4" s="99" t="s">
        <v>83</v>
      </c>
      <c r="AF4" s="99" t="s">
        <v>25</v>
      </c>
      <c r="AG4" s="99" t="s">
        <v>84</v>
      </c>
      <c r="AH4" s="100" t="s">
        <v>85</v>
      </c>
      <c r="AI4" s="85"/>
      <c r="AJ4" s="3" t="s">
        <v>86</v>
      </c>
      <c r="AK4" s="86" t="s">
        <v>90</v>
      </c>
      <c r="AL4" s="3" t="s">
        <v>91</v>
      </c>
      <c r="AM4" s="101" t="s">
        <v>92</v>
      </c>
      <c r="AO4" s="97" t="s">
        <v>81</v>
      </c>
      <c r="AP4" s="97"/>
      <c r="AQ4" s="98" t="s">
        <v>82</v>
      </c>
      <c r="AR4" s="99" t="s">
        <v>21</v>
      </c>
      <c r="AS4" s="99" t="s">
        <v>83</v>
      </c>
      <c r="AT4" s="99" t="s">
        <v>25</v>
      </c>
      <c r="AU4" s="99" t="s">
        <v>84</v>
      </c>
      <c r="AV4" s="102" t="s">
        <v>85</v>
      </c>
      <c r="AW4" s="77"/>
      <c r="AX4" s="86" t="s">
        <v>88</v>
      </c>
      <c r="AY4" s="3" t="s">
        <v>86</v>
      </c>
      <c r="AZ4" s="3" t="s">
        <v>89</v>
      </c>
      <c r="BA4" s="103" t="s">
        <v>90</v>
      </c>
      <c r="BB4" s="86" t="s">
        <v>93</v>
      </c>
      <c r="BC4" s="3" t="s">
        <v>91</v>
      </c>
      <c r="BD4" s="101" t="s">
        <v>94</v>
      </c>
      <c r="BF4" s="104" t="s">
        <v>81</v>
      </c>
      <c r="BG4" s="104"/>
      <c r="BH4" s="105" t="s">
        <v>82</v>
      </c>
      <c r="BI4" s="106" t="s">
        <v>21</v>
      </c>
      <c r="BJ4" s="106" t="s">
        <v>83</v>
      </c>
      <c r="BK4" s="106" t="s">
        <v>25</v>
      </c>
      <c r="BL4" s="106" t="s">
        <v>84</v>
      </c>
      <c r="BM4" s="107" t="s">
        <v>85</v>
      </c>
      <c r="BN4" s="88"/>
      <c r="BO4" s="3" t="s">
        <v>88</v>
      </c>
      <c r="BP4" s="3" t="s">
        <v>95</v>
      </c>
      <c r="BQ4" s="86" t="s">
        <v>96</v>
      </c>
      <c r="BR4" s="86" t="s">
        <v>86</v>
      </c>
      <c r="BS4" s="3" t="s">
        <v>89</v>
      </c>
      <c r="BT4" s="3" t="s">
        <v>97</v>
      </c>
      <c r="BU4" s="83" t="s">
        <v>98</v>
      </c>
    </row>
    <row r="5" customFormat="false" ht="14.65" hidden="false" customHeight="true" outlineLevel="0" collapsed="false">
      <c r="B5" s="108" t="s">
        <v>99</v>
      </c>
      <c r="C5" s="109" t="s">
        <v>100</v>
      </c>
      <c r="D5" s="110" t="n">
        <v>40.6125000000001</v>
      </c>
      <c r="E5" s="111" t="n">
        <v>1</v>
      </c>
      <c r="F5" s="112" t="n">
        <v>40.6125000000001</v>
      </c>
      <c r="G5" s="112" t="n">
        <v>21.1502253380071</v>
      </c>
      <c r="H5" s="113" t="n">
        <v>4.39978833395533E-005</v>
      </c>
      <c r="I5" s="114" t="n">
        <v>0.351623376623377</v>
      </c>
      <c r="J5" s="77"/>
      <c r="K5" s="4" t="n">
        <v>40.6125000000001</v>
      </c>
      <c r="L5" s="115" t="n">
        <v>40.6125000000001</v>
      </c>
      <c r="N5" s="116" t="s">
        <v>99</v>
      </c>
      <c r="O5" s="117" t="s">
        <v>100</v>
      </c>
      <c r="P5" s="118" t="n">
        <v>40.6125000000001</v>
      </c>
      <c r="Q5" s="119" t="n">
        <v>1</v>
      </c>
      <c r="R5" s="120" t="n">
        <v>40.6125000000001</v>
      </c>
      <c r="S5" s="120" t="n">
        <v>61.059347181009</v>
      </c>
      <c r="T5" s="121" t="n">
        <v>2.00268546282523E-009</v>
      </c>
      <c r="U5" s="122" t="n">
        <v>0.616391576550939</v>
      </c>
      <c r="V5" s="82"/>
      <c r="W5" s="4" t="n">
        <v>15.3125</v>
      </c>
      <c r="X5" s="4" t="n">
        <v>40.6125000000001</v>
      </c>
      <c r="Y5" s="115" t="n">
        <v>49.6125</v>
      </c>
      <c r="AA5" s="123" t="s">
        <v>99</v>
      </c>
      <c r="AB5" s="124" t="s">
        <v>100</v>
      </c>
      <c r="AC5" s="125" t="n">
        <v>124.25625</v>
      </c>
      <c r="AD5" s="126" t="n">
        <v>1</v>
      </c>
      <c r="AE5" s="127" t="n">
        <v>124.25625</v>
      </c>
      <c r="AF5" s="127" t="n">
        <v>176.258013184815</v>
      </c>
      <c r="AG5" s="128" t="n">
        <v>4.76176206139164E-016</v>
      </c>
      <c r="AH5" s="129" t="n">
        <v>0.818822075782537</v>
      </c>
      <c r="AI5" s="85"/>
      <c r="AJ5" s="4" t="n">
        <v>124.25625</v>
      </c>
      <c r="AK5" s="130" t="n">
        <v>13.8062499999998</v>
      </c>
      <c r="AL5" s="4" t="n">
        <v>28.05625</v>
      </c>
      <c r="AM5" s="131" t="n">
        <v>27.49375</v>
      </c>
      <c r="AO5" s="123" t="s">
        <v>99</v>
      </c>
      <c r="AP5" s="124" t="s">
        <v>100</v>
      </c>
      <c r="AQ5" s="125" t="n">
        <v>124.25625</v>
      </c>
      <c r="AR5" s="126" t="n">
        <v>1</v>
      </c>
      <c r="AS5" s="127" t="n">
        <v>124.25625</v>
      </c>
      <c r="AT5" s="127" t="n">
        <v>262.501042390549</v>
      </c>
      <c r="AU5" s="128" t="n">
        <v>1.18523645268639E-018</v>
      </c>
      <c r="AV5" s="132" t="n">
        <v>0.87354453183356</v>
      </c>
      <c r="AW5" s="77"/>
      <c r="AX5" s="130" t="n">
        <v>6.00625</v>
      </c>
      <c r="AY5" s="4" t="n">
        <v>124.25625</v>
      </c>
      <c r="AZ5" s="4" t="n">
        <v>9.50625000000001</v>
      </c>
      <c r="BA5" s="133" t="n">
        <v>13.8062499999998</v>
      </c>
      <c r="BB5" s="130" t="n">
        <v>97.65625</v>
      </c>
      <c r="BC5" s="4" t="n">
        <v>28.0562500000003</v>
      </c>
      <c r="BD5" s="131" t="n">
        <v>0.00625000000000209</v>
      </c>
      <c r="BF5" s="123" t="s">
        <v>99</v>
      </c>
      <c r="BG5" s="124" t="s">
        <v>100</v>
      </c>
      <c r="BH5" s="125" t="n">
        <v>40.6125000000001</v>
      </c>
      <c r="BI5" s="126" t="n">
        <v>1</v>
      </c>
      <c r="BJ5" s="127" t="n">
        <v>40.6125000000001</v>
      </c>
      <c r="BK5" s="127" t="n">
        <v>60.5403726708076</v>
      </c>
      <c r="BL5" s="128" t="n">
        <v>3.19320500334349E-009</v>
      </c>
      <c r="BM5" s="132" t="n">
        <v>0.627099015634048</v>
      </c>
      <c r="BN5" s="88"/>
      <c r="BO5" s="4" t="n">
        <v>15.3125</v>
      </c>
      <c r="BP5" s="4" t="n">
        <v>0.0125</v>
      </c>
      <c r="BQ5" s="130" t="n">
        <v>2.1125</v>
      </c>
      <c r="BR5" s="130" t="n">
        <v>40.6125000000001</v>
      </c>
      <c r="BS5" s="4" t="n">
        <v>49.6125</v>
      </c>
      <c r="BT5" s="4" t="n">
        <v>0.1125</v>
      </c>
      <c r="BU5" s="115" t="n">
        <v>1.0125</v>
      </c>
    </row>
    <row r="6" customFormat="false" ht="23.25" hidden="false" customHeight="false" outlineLevel="0" collapsed="false">
      <c r="B6" s="108"/>
      <c r="C6" s="134" t="s">
        <v>101</v>
      </c>
      <c r="D6" s="135" t="n">
        <v>40.6125000000001</v>
      </c>
      <c r="E6" s="136" t="n">
        <v>1</v>
      </c>
      <c r="F6" s="136" t="n">
        <v>40.6125000000001</v>
      </c>
      <c r="G6" s="136" t="n">
        <v>21.1502253380071</v>
      </c>
      <c r="H6" s="137" t="n">
        <v>4.39978833395533E-005</v>
      </c>
      <c r="I6" s="138" t="n">
        <v>0.351623376623377</v>
      </c>
      <c r="J6" s="77"/>
      <c r="K6" s="3" t="s">
        <v>102</v>
      </c>
      <c r="L6" s="83" t="s">
        <v>103</v>
      </c>
      <c r="N6" s="116"/>
      <c r="O6" s="139" t="s">
        <v>101</v>
      </c>
      <c r="P6" s="140" t="n">
        <v>40.6125000000001</v>
      </c>
      <c r="Q6" s="141" t="n">
        <v>1</v>
      </c>
      <c r="R6" s="141" t="n">
        <v>40.6125000000001</v>
      </c>
      <c r="S6" s="141" t="n">
        <v>61.059347181009</v>
      </c>
      <c r="T6" s="142" t="n">
        <v>2.00268546282523E-009</v>
      </c>
      <c r="U6" s="143" t="n">
        <v>0.616391576550939</v>
      </c>
      <c r="V6" s="82"/>
      <c r="W6" s="3" t="s">
        <v>104</v>
      </c>
      <c r="X6" s="83" t="s">
        <v>105</v>
      </c>
      <c r="Y6" s="83"/>
      <c r="AA6" s="123"/>
      <c r="AB6" s="144" t="s">
        <v>101</v>
      </c>
      <c r="AC6" s="145" t="n">
        <v>124.25625</v>
      </c>
      <c r="AD6" s="146" t="n">
        <v>1</v>
      </c>
      <c r="AE6" s="146" t="n">
        <v>124.25625</v>
      </c>
      <c r="AF6" s="146" t="n">
        <v>176.258013184815</v>
      </c>
      <c r="AG6" s="147" t="n">
        <v>4.76176206139164E-016</v>
      </c>
      <c r="AH6" s="148" t="n">
        <v>0.818822075782537</v>
      </c>
      <c r="AI6" s="85"/>
      <c r="AJ6" s="3" t="s">
        <v>102</v>
      </c>
      <c r="AK6" s="86" t="s">
        <v>106</v>
      </c>
      <c r="AL6" s="3" t="s">
        <v>107</v>
      </c>
      <c r="AM6" s="149"/>
      <c r="AO6" s="123"/>
      <c r="AP6" s="144" t="s">
        <v>101</v>
      </c>
      <c r="AQ6" s="145" t="n">
        <v>124.25625</v>
      </c>
      <c r="AR6" s="146" t="n">
        <v>1</v>
      </c>
      <c r="AS6" s="146" t="n">
        <v>124.25625</v>
      </c>
      <c r="AT6" s="146" t="n">
        <v>262.501042390549</v>
      </c>
      <c r="AU6" s="147" t="n">
        <v>1.18523645268639E-018</v>
      </c>
      <c r="AV6" s="150" t="n">
        <v>0.87354453183356</v>
      </c>
      <c r="AW6" s="77"/>
      <c r="AX6" s="86" t="s">
        <v>104</v>
      </c>
      <c r="AY6" s="3" t="s">
        <v>105</v>
      </c>
      <c r="AZ6" s="3"/>
      <c r="BA6" s="151" t="s">
        <v>108</v>
      </c>
      <c r="BB6" s="151"/>
      <c r="BC6" s="83" t="s">
        <v>109</v>
      </c>
      <c r="BD6" s="83"/>
      <c r="BF6" s="123"/>
      <c r="BG6" s="144" t="s">
        <v>101</v>
      </c>
      <c r="BH6" s="145" t="n">
        <v>40.6125000000001</v>
      </c>
      <c r="BI6" s="146" t="n">
        <v>1</v>
      </c>
      <c r="BJ6" s="146" t="n">
        <v>40.6125000000001</v>
      </c>
      <c r="BK6" s="146" t="n">
        <v>60.5403726708076</v>
      </c>
      <c r="BL6" s="147" t="n">
        <v>3.19320500334349E-009</v>
      </c>
      <c r="BM6" s="150" t="n">
        <v>0.627099015634048</v>
      </c>
      <c r="BN6" s="88"/>
      <c r="BO6" s="3" t="s">
        <v>110</v>
      </c>
      <c r="BP6" s="3"/>
      <c r="BQ6" s="3"/>
      <c r="BR6" s="83" t="s">
        <v>111</v>
      </c>
      <c r="BS6" s="83"/>
      <c r="BT6" s="83"/>
      <c r="BU6" s="83"/>
    </row>
    <row r="7" customFormat="false" ht="14.65" hidden="false" customHeight="false" outlineLevel="0" collapsed="false">
      <c r="B7" s="108"/>
      <c r="C7" s="134" t="s">
        <v>112</v>
      </c>
      <c r="D7" s="135" t="n">
        <v>40.6125000000001</v>
      </c>
      <c r="E7" s="136" t="n">
        <v>1</v>
      </c>
      <c r="F7" s="136" t="n">
        <v>40.6125000000001</v>
      </c>
      <c r="G7" s="136" t="n">
        <v>21.1502253380071</v>
      </c>
      <c r="H7" s="137" t="n">
        <v>4.39978833395533E-005</v>
      </c>
      <c r="I7" s="138" t="n">
        <v>0.351623376623377</v>
      </c>
      <c r="J7" s="77"/>
      <c r="K7" s="4" t="n">
        <v>74.8875</v>
      </c>
      <c r="L7" s="152" t="n">
        <v>1.92019230769231</v>
      </c>
      <c r="N7" s="116"/>
      <c r="O7" s="139" t="s">
        <v>112</v>
      </c>
      <c r="P7" s="140" t="n">
        <v>40.6125000000001</v>
      </c>
      <c r="Q7" s="141" t="n">
        <v>1</v>
      </c>
      <c r="R7" s="141" t="n">
        <v>40.6125000000001</v>
      </c>
      <c r="S7" s="141" t="n">
        <v>61.059347181009</v>
      </c>
      <c r="T7" s="142" t="n">
        <v>2.00268546282523E-009</v>
      </c>
      <c r="U7" s="143" t="n">
        <v>0.616391576550939</v>
      </c>
      <c r="V7" s="82"/>
      <c r="W7" s="4" t="n">
        <v>23.875</v>
      </c>
      <c r="X7" s="115" t="n">
        <v>25.275</v>
      </c>
      <c r="Y7" s="115"/>
      <c r="AA7" s="123"/>
      <c r="AB7" s="144" t="s">
        <v>112</v>
      </c>
      <c r="AC7" s="145" t="n">
        <v>124.25625</v>
      </c>
      <c r="AD7" s="146" t="n">
        <v>1</v>
      </c>
      <c r="AE7" s="146" t="n">
        <v>124.25625</v>
      </c>
      <c r="AF7" s="146" t="n">
        <v>176.258013184815</v>
      </c>
      <c r="AG7" s="147" t="n">
        <v>4.76176206139164E-016</v>
      </c>
      <c r="AH7" s="148" t="n">
        <v>0.818822075782537</v>
      </c>
      <c r="AI7" s="85"/>
      <c r="AJ7" s="4" t="n">
        <v>27.49375</v>
      </c>
      <c r="AK7" s="130" t="n">
        <v>126.94375</v>
      </c>
      <c r="AL7" s="16" t="n">
        <v>23.69375</v>
      </c>
      <c r="AM7" s="149"/>
      <c r="AO7" s="123"/>
      <c r="AP7" s="144" t="s">
        <v>112</v>
      </c>
      <c r="AQ7" s="145" t="n">
        <v>124.25625</v>
      </c>
      <c r="AR7" s="146" t="n">
        <v>1</v>
      </c>
      <c r="AS7" s="146" t="n">
        <v>124.25625</v>
      </c>
      <c r="AT7" s="146" t="n">
        <v>262.501042390549</v>
      </c>
      <c r="AU7" s="147" t="n">
        <v>1.18523645268639E-018</v>
      </c>
      <c r="AV7" s="150" t="n">
        <v>0.87354453183356</v>
      </c>
      <c r="AW7" s="77"/>
      <c r="AX7" s="130" t="n">
        <v>21.4875</v>
      </c>
      <c r="AY7" s="4" t="n">
        <v>17.9875</v>
      </c>
      <c r="AZ7" s="4"/>
      <c r="BA7" s="153" t="n">
        <v>29.2875</v>
      </c>
      <c r="BB7" s="153"/>
      <c r="BC7" s="115" t="n">
        <v>23.6875</v>
      </c>
      <c r="BD7" s="115"/>
      <c r="BF7" s="123"/>
      <c r="BG7" s="144" t="s">
        <v>112</v>
      </c>
      <c r="BH7" s="145" t="n">
        <v>40.6125000000001</v>
      </c>
      <c r="BI7" s="146" t="n">
        <v>1</v>
      </c>
      <c r="BJ7" s="146" t="n">
        <v>40.6125000000001</v>
      </c>
      <c r="BK7" s="146" t="n">
        <v>60.5403726708076</v>
      </c>
      <c r="BL7" s="147" t="n">
        <v>3.19320500334349E-009</v>
      </c>
      <c r="BM7" s="150" t="n">
        <v>0.627099015634048</v>
      </c>
      <c r="BN7" s="88"/>
      <c r="BO7" s="4" t="n">
        <v>21.75</v>
      </c>
      <c r="BP7" s="4"/>
      <c r="BQ7" s="4"/>
      <c r="BR7" s="115" t="n">
        <v>24.15</v>
      </c>
      <c r="BS7" s="115"/>
      <c r="BT7" s="115"/>
      <c r="BU7" s="115"/>
    </row>
    <row r="8" customFormat="false" ht="15.75" hidden="false" customHeight="false" outlineLevel="0" collapsed="false">
      <c r="B8" s="108"/>
      <c r="C8" s="134" t="s">
        <v>113</v>
      </c>
      <c r="D8" s="135" t="n">
        <v>40.6125000000001</v>
      </c>
      <c r="E8" s="136" t="n">
        <v>1</v>
      </c>
      <c r="F8" s="136" t="n">
        <v>40.6125000000001</v>
      </c>
      <c r="G8" s="136" t="n">
        <v>21.1502253380071</v>
      </c>
      <c r="H8" s="137" t="n">
        <v>4.39978833395533E-005</v>
      </c>
      <c r="I8" s="138" t="n">
        <v>0.351623376623377</v>
      </c>
      <c r="J8" s="77"/>
      <c r="K8" s="86" t="s">
        <v>92</v>
      </c>
      <c r="L8" s="154" t="s">
        <v>114</v>
      </c>
      <c r="N8" s="116"/>
      <c r="O8" s="139" t="s">
        <v>113</v>
      </c>
      <c r="P8" s="140" t="n">
        <v>40.6125000000001</v>
      </c>
      <c r="Q8" s="141" t="n">
        <v>1</v>
      </c>
      <c r="R8" s="141" t="n">
        <v>40.6125000000001</v>
      </c>
      <c r="S8" s="141" t="n">
        <v>61.059347181009</v>
      </c>
      <c r="T8" s="142" t="n">
        <v>2.00268546282523E-009</v>
      </c>
      <c r="U8" s="143" t="n">
        <v>0.616391576550939</v>
      </c>
      <c r="V8" s="82"/>
      <c r="W8" s="3" t="s">
        <v>115</v>
      </c>
      <c r="X8" s="3" t="s">
        <v>87</v>
      </c>
      <c r="Y8" s="83" t="s">
        <v>116</v>
      </c>
      <c r="AA8" s="123"/>
      <c r="AB8" s="144" t="s">
        <v>113</v>
      </c>
      <c r="AC8" s="145" t="n">
        <v>124.25625</v>
      </c>
      <c r="AD8" s="146" t="n">
        <v>1</v>
      </c>
      <c r="AE8" s="146" t="n">
        <v>124.25625</v>
      </c>
      <c r="AF8" s="146" t="n">
        <v>176.258013184815</v>
      </c>
      <c r="AG8" s="147" t="n">
        <v>4.76176206139164E-016</v>
      </c>
      <c r="AH8" s="148" t="n">
        <v>0.818822075782537</v>
      </c>
      <c r="AI8" s="85"/>
      <c r="AJ8" s="3" t="s">
        <v>87</v>
      </c>
      <c r="AK8" s="86" t="s">
        <v>117</v>
      </c>
      <c r="AL8" s="3" t="s">
        <v>118</v>
      </c>
      <c r="AM8" s="149"/>
      <c r="AO8" s="123"/>
      <c r="AP8" s="144" t="s">
        <v>113</v>
      </c>
      <c r="AQ8" s="145" t="n">
        <v>124.25625</v>
      </c>
      <c r="AR8" s="146" t="n">
        <v>1</v>
      </c>
      <c r="AS8" s="146" t="n">
        <v>124.25625</v>
      </c>
      <c r="AT8" s="146" t="n">
        <v>262.501042390549</v>
      </c>
      <c r="AU8" s="147" t="n">
        <v>1.18523645268639E-018</v>
      </c>
      <c r="AV8" s="150" t="n">
        <v>0.87354453183356</v>
      </c>
      <c r="AW8" s="77"/>
      <c r="AX8" s="86" t="s">
        <v>115</v>
      </c>
      <c r="AY8" s="3" t="s">
        <v>87</v>
      </c>
      <c r="AZ8" s="3" t="s">
        <v>116</v>
      </c>
      <c r="BA8" s="103" t="s">
        <v>117</v>
      </c>
      <c r="BB8" s="86" t="s">
        <v>119</v>
      </c>
      <c r="BC8" s="3" t="s">
        <v>118</v>
      </c>
      <c r="BD8" s="101" t="s">
        <v>120</v>
      </c>
      <c r="BF8" s="123"/>
      <c r="BG8" s="144" t="s">
        <v>113</v>
      </c>
      <c r="BH8" s="145" t="n">
        <v>40.6125000000001</v>
      </c>
      <c r="BI8" s="146" t="n">
        <v>1</v>
      </c>
      <c r="BJ8" s="146" t="n">
        <v>40.6125000000001</v>
      </c>
      <c r="BK8" s="146" t="n">
        <v>60.5403726708076</v>
      </c>
      <c r="BL8" s="147" t="n">
        <v>3.19320500334349E-009</v>
      </c>
      <c r="BM8" s="150" t="n">
        <v>0.627099015634048</v>
      </c>
      <c r="BN8" s="88"/>
      <c r="BO8" s="3" t="s">
        <v>115</v>
      </c>
      <c r="BP8" s="3" t="s">
        <v>87</v>
      </c>
      <c r="BQ8" s="86" t="s">
        <v>117</v>
      </c>
      <c r="BR8" s="86" t="s">
        <v>87</v>
      </c>
      <c r="BS8" s="3" t="s">
        <v>116</v>
      </c>
      <c r="BT8" s="3" t="s">
        <v>121</v>
      </c>
      <c r="BU8" s="83" t="s">
        <v>122</v>
      </c>
    </row>
    <row r="9" customFormat="false" ht="14.25" hidden="false" customHeight="true" outlineLevel="0" collapsed="false">
      <c r="B9" s="155" t="s">
        <v>123</v>
      </c>
      <c r="C9" s="134" t="s">
        <v>100</v>
      </c>
      <c r="D9" s="135" t="n">
        <v>74.8875</v>
      </c>
      <c r="E9" s="156" t="n">
        <v>39</v>
      </c>
      <c r="F9" s="136" t="n">
        <v>1.92019230769231</v>
      </c>
      <c r="G9" s="157"/>
      <c r="H9" s="157"/>
      <c r="I9" s="158"/>
      <c r="J9" s="77"/>
      <c r="K9" s="130" t="n">
        <v>39.1875</v>
      </c>
      <c r="L9" s="159" t="n">
        <v>1.00480769230769</v>
      </c>
      <c r="N9" s="160" t="s">
        <v>124</v>
      </c>
      <c r="O9" s="139" t="s">
        <v>100</v>
      </c>
      <c r="P9" s="140" t="n">
        <v>49.6125</v>
      </c>
      <c r="Q9" s="161" t="n">
        <v>1</v>
      </c>
      <c r="R9" s="141" t="n">
        <v>49.6125</v>
      </c>
      <c r="S9" s="141" t="n">
        <v>74.5905044510386</v>
      </c>
      <c r="T9" s="142" t="n">
        <v>1.70051857478524E-010</v>
      </c>
      <c r="U9" s="143" t="n">
        <v>0.662493740610916</v>
      </c>
      <c r="V9" s="82"/>
      <c r="W9" s="4" t="n">
        <v>15.3125</v>
      </c>
      <c r="X9" s="4" t="n">
        <v>40.6125000000001</v>
      </c>
      <c r="Y9" s="115" t="n">
        <v>49.6125</v>
      </c>
      <c r="AA9" s="84" t="s">
        <v>123</v>
      </c>
      <c r="AB9" s="144" t="s">
        <v>100</v>
      </c>
      <c r="AC9" s="145" t="n">
        <v>27.49375</v>
      </c>
      <c r="AD9" s="162" t="n">
        <v>39</v>
      </c>
      <c r="AE9" s="147" t="n">
        <v>0.704967948717948</v>
      </c>
      <c r="AF9" s="163"/>
      <c r="AG9" s="163"/>
      <c r="AH9" s="164"/>
      <c r="AI9" s="85"/>
      <c r="AJ9" s="4" t="n">
        <v>124.25625</v>
      </c>
      <c r="AK9" s="130" t="n">
        <v>13.8062499999998</v>
      </c>
      <c r="AL9" s="4" t="n">
        <v>28.05625</v>
      </c>
      <c r="AM9" s="149"/>
      <c r="AO9" s="84" t="s">
        <v>124</v>
      </c>
      <c r="AP9" s="144" t="s">
        <v>100</v>
      </c>
      <c r="AQ9" s="145" t="n">
        <v>9.50625000000001</v>
      </c>
      <c r="AR9" s="162" t="n">
        <v>1</v>
      </c>
      <c r="AS9" s="146" t="n">
        <v>9.50625000000001</v>
      </c>
      <c r="AT9" s="146" t="n">
        <v>20.0826963168867</v>
      </c>
      <c r="AU9" s="147" t="n">
        <v>6.60957400467895E-005</v>
      </c>
      <c r="AV9" s="150" t="n">
        <v>0.34576040009093</v>
      </c>
      <c r="AW9" s="77"/>
      <c r="AX9" s="130" t="n">
        <v>6.00625</v>
      </c>
      <c r="AY9" s="4" t="n">
        <v>124.25625</v>
      </c>
      <c r="AZ9" s="4" t="n">
        <v>9.50625000000001</v>
      </c>
      <c r="BA9" s="133" t="n">
        <v>13.8062499999998</v>
      </c>
      <c r="BB9" s="130" t="n">
        <v>97.65625</v>
      </c>
      <c r="BC9" s="4" t="n">
        <v>28.0562500000003</v>
      </c>
      <c r="BD9" s="131" t="n">
        <v>0.00625000000000209</v>
      </c>
      <c r="BF9" s="84" t="s">
        <v>125</v>
      </c>
      <c r="BG9" s="144" t="s">
        <v>100</v>
      </c>
      <c r="BH9" s="145" t="n">
        <v>49.6125</v>
      </c>
      <c r="BI9" s="162" t="n">
        <v>1</v>
      </c>
      <c r="BJ9" s="146" t="n">
        <v>49.6125</v>
      </c>
      <c r="BK9" s="146" t="n">
        <v>73.9565217391304</v>
      </c>
      <c r="BL9" s="147" t="n">
        <v>2.97137938807449E-010</v>
      </c>
      <c r="BM9" s="150" t="n">
        <v>0.672597864768683</v>
      </c>
      <c r="BN9" s="88"/>
      <c r="BO9" s="4" t="n">
        <v>15.3125</v>
      </c>
      <c r="BP9" s="4" t="n">
        <v>0.0125</v>
      </c>
      <c r="BQ9" s="130" t="n">
        <v>2.1125</v>
      </c>
      <c r="BR9" s="130" t="n">
        <v>40.6125000000001</v>
      </c>
      <c r="BS9" s="4" t="n">
        <v>49.6125</v>
      </c>
      <c r="BT9" s="4" t="n">
        <v>0.1125</v>
      </c>
      <c r="BU9" s="115" t="n">
        <v>1.0125</v>
      </c>
    </row>
    <row r="10" customFormat="false" ht="23.25" hidden="false" customHeight="false" outlineLevel="0" collapsed="false">
      <c r="B10" s="155"/>
      <c r="C10" s="134" t="s">
        <v>101</v>
      </c>
      <c r="D10" s="135" t="n">
        <v>74.8875</v>
      </c>
      <c r="E10" s="136" t="n">
        <v>39</v>
      </c>
      <c r="F10" s="136" t="n">
        <v>1.92019230769231</v>
      </c>
      <c r="G10" s="157"/>
      <c r="H10" s="157"/>
      <c r="I10" s="158"/>
      <c r="J10" s="77"/>
      <c r="K10" s="86" t="s">
        <v>126</v>
      </c>
      <c r="L10" s="165" t="s">
        <v>29</v>
      </c>
      <c r="N10" s="160"/>
      <c r="O10" s="139" t="s">
        <v>101</v>
      </c>
      <c r="P10" s="140" t="n">
        <v>49.6125</v>
      </c>
      <c r="Q10" s="141" t="n">
        <v>1</v>
      </c>
      <c r="R10" s="141" t="n">
        <v>49.6125</v>
      </c>
      <c r="S10" s="141" t="n">
        <v>74.5905044510386</v>
      </c>
      <c r="T10" s="142" t="n">
        <v>1.70051857478524E-010</v>
      </c>
      <c r="U10" s="143" t="n">
        <v>0.662493740610916</v>
      </c>
      <c r="V10" s="82"/>
      <c r="W10" s="3" t="s">
        <v>127</v>
      </c>
      <c r="X10" s="83" t="s">
        <v>128</v>
      </c>
      <c r="Y10" s="83"/>
      <c r="AA10" s="84"/>
      <c r="AB10" s="144" t="s">
        <v>101</v>
      </c>
      <c r="AC10" s="145" t="n">
        <v>27.49375</v>
      </c>
      <c r="AD10" s="146" t="n">
        <v>39</v>
      </c>
      <c r="AE10" s="147" t="n">
        <v>0.704967948717948</v>
      </c>
      <c r="AF10" s="163"/>
      <c r="AG10" s="163"/>
      <c r="AH10" s="164"/>
      <c r="AI10" s="85"/>
      <c r="AJ10" s="3" t="s">
        <v>103</v>
      </c>
      <c r="AK10" s="86" t="s">
        <v>129</v>
      </c>
      <c r="AL10" s="3" t="s">
        <v>130</v>
      </c>
      <c r="AM10" s="149"/>
      <c r="AO10" s="84"/>
      <c r="AP10" s="144" t="s">
        <v>101</v>
      </c>
      <c r="AQ10" s="145" t="n">
        <v>9.50625000000001</v>
      </c>
      <c r="AR10" s="146" t="n">
        <v>1</v>
      </c>
      <c r="AS10" s="146" t="n">
        <v>9.50625000000001</v>
      </c>
      <c r="AT10" s="146" t="n">
        <v>20.0826963168867</v>
      </c>
      <c r="AU10" s="147" t="n">
        <v>6.60957400467895E-005</v>
      </c>
      <c r="AV10" s="150" t="n">
        <v>0.34576040009093</v>
      </c>
      <c r="AW10" s="77"/>
      <c r="AX10" s="86" t="s">
        <v>127</v>
      </c>
      <c r="AY10" s="3" t="s">
        <v>128</v>
      </c>
      <c r="AZ10" s="3"/>
      <c r="BA10" s="3" t="s">
        <v>131</v>
      </c>
      <c r="BB10" s="3"/>
      <c r="BC10" s="83" t="s">
        <v>132</v>
      </c>
      <c r="BD10" s="83"/>
      <c r="BF10" s="84"/>
      <c r="BG10" s="144" t="s">
        <v>101</v>
      </c>
      <c r="BH10" s="145" t="n">
        <v>49.6125</v>
      </c>
      <c r="BI10" s="146" t="n">
        <v>1</v>
      </c>
      <c r="BJ10" s="146" t="n">
        <v>49.6125</v>
      </c>
      <c r="BK10" s="146" t="n">
        <v>73.9565217391304</v>
      </c>
      <c r="BL10" s="147" t="n">
        <v>2.97137938807449E-010</v>
      </c>
      <c r="BM10" s="150" t="n">
        <v>0.672597864768683</v>
      </c>
      <c r="BN10" s="88"/>
      <c r="BO10" s="3" t="s">
        <v>133</v>
      </c>
      <c r="BP10" s="3"/>
      <c r="BQ10" s="3"/>
      <c r="BR10" s="83" t="s">
        <v>134</v>
      </c>
      <c r="BS10" s="83"/>
      <c r="BT10" s="83"/>
      <c r="BU10" s="83"/>
    </row>
    <row r="11" customFormat="false" ht="14.25" hidden="false" customHeight="false" outlineLevel="0" collapsed="false">
      <c r="B11" s="155"/>
      <c r="C11" s="134" t="s">
        <v>112</v>
      </c>
      <c r="D11" s="135" t="n">
        <v>74.8875</v>
      </c>
      <c r="E11" s="136" t="n">
        <v>39</v>
      </c>
      <c r="F11" s="136" t="n">
        <v>1.92019230769231</v>
      </c>
      <c r="G11" s="157"/>
      <c r="H11" s="157"/>
      <c r="I11" s="158"/>
      <c r="J11" s="77"/>
      <c r="K11" s="166" t="n">
        <f aca="false">L5/L7</f>
        <v>21.1502253380071</v>
      </c>
      <c r="L11" s="159" t="n">
        <v>1</v>
      </c>
      <c r="N11" s="160"/>
      <c r="O11" s="139" t="s">
        <v>112</v>
      </c>
      <c r="P11" s="140" t="n">
        <v>49.6125</v>
      </c>
      <c r="Q11" s="141" t="n">
        <v>1</v>
      </c>
      <c r="R11" s="141" t="n">
        <v>49.6125</v>
      </c>
      <c r="S11" s="141" t="n">
        <v>74.5905044510386</v>
      </c>
      <c r="T11" s="142" t="n">
        <v>1.70051857478524E-010</v>
      </c>
      <c r="U11" s="143" t="n">
        <v>0.662493740610916</v>
      </c>
      <c r="V11" s="82"/>
      <c r="W11" s="4" t="n">
        <v>0.62828947368421</v>
      </c>
      <c r="X11" s="115" t="n">
        <v>0.665131578947369</v>
      </c>
      <c r="Y11" s="115"/>
      <c r="AA11" s="84"/>
      <c r="AB11" s="144" t="s">
        <v>112</v>
      </c>
      <c r="AC11" s="145" t="n">
        <v>27.49375</v>
      </c>
      <c r="AD11" s="146" t="n">
        <v>39</v>
      </c>
      <c r="AE11" s="147" t="n">
        <v>0.704967948717948</v>
      </c>
      <c r="AF11" s="163"/>
      <c r="AG11" s="163"/>
      <c r="AH11" s="164"/>
      <c r="AI11" s="85"/>
      <c r="AJ11" s="4" t="n">
        <v>0.704967948717948</v>
      </c>
      <c r="AK11" s="130" t="n">
        <v>3.25496794871795</v>
      </c>
      <c r="AL11" s="16" t="n">
        <v>0.607532051282051</v>
      </c>
      <c r="AM11" s="149"/>
      <c r="AO11" s="84"/>
      <c r="AP11" s="144" t="s">
        <v>112</v>
      </c>
      <c r="AQ11" s="145" t="n">
        <v>9.50625000000001</v>
      </c>
      <c r="AR11" s="146" t="n">
        <v>1</v>
      </c>
      <c r="AS11" s="146" t="n">
        <v>9.50625000000001</v>
      </c>
      <c r="AT11" s="146" t="n">
        <v>20.0826963168867</v>
      </c>
      <c r="AU11" s="147" t="n">
        <v>6.60957400467895E-005</v>
      </c>
      <c r="AV11" s="150" t="n">
        <v>0.34576040009093</v>
      </c>
      <c r="AW11" s="77"/>
      <c r="AX11" s="130" t="n">
        <v>0.56546052631579</v>
      </c>
      <c r="AY11" s="4" t="n">
        <v>0.473355263157895</v>
      </c>
      <c r="AZ11" s="4"/>
      <c r="BA11" s="4" t="n">
        <v>0.770723684210527</v>
      </c>
      <c r="BB11" s="4"/>
      <c r="BC11" s="115" t="n">
        <v>0.623355263157895</v>
      </c>
      <c r="BD11" s="115"/>
      <c r="BF11" s="84"/>
      <c r="BG11" s="144" t="s">
        <v>112</v>
      </c>
      <c r="BH11" s="145" t="n">
        <v>49.6125</v>
      </c>
      <c r="BI11" s="146" t="n">
        <v>1</v>
      </c>
      <c r="BJ11" s="146" t="n">
        <v>49.6125</v>
      </c>
      <c r="BK11" s="146" t="n">
        <v>73.9565217391304</v>
      </c>
      <c r="BL11" s="147" t="n">
        <v>2.97137938807449E-010</v>
      </c>
      <c r="BM11" s="150" t="n">
        <v>0.672597864768683</v>
      </c>
      <c r="BN11" s="88"/>
      <c r="BO11" s="4" t="n">
        <v>0.604166666666667</v>
      </c>
      <c r="BP11" s="4"/>
      <c r="BQ11" s="4"/>
      <c r="BR11" s="115" t="n">
        <v>0.670833333333333</v>
      </c>
      <c r="BS11" s="115"/>
      <c r="BT11" s="115"/>
      <c r="BU11" s="115"/>
    </row>
    <row r="12" customFormat="false" ht="16.15" hidden="false" customHeight="false" outlineLevel="0" collapsed="false">
      <c r="B12" s="155"/>
      <c r="C12" s="167" t="s">
        <v>113</v>
      </c>
      <c r="D12" s="168" t="n">
        <v>74.8875</v>
      </c>
      <c r="E12" s="169" t="n">
        <v>39</v>
      </c>
      <c r="F12" s="169" t="n">
        <v>1.92019230769231</v>
      </c>
      <c r="G12" s="170"/>
      <c r="H12" s="170"/>
      <c r="I12" s="171"/>
      <c r="J12" s="77"/>
      <c r="K12" s="86" t="s">
        <v>135</v>
      </c>
      <c r="L12" s="165" t="s">
        <v>136</v>
      </c>
      <c r="N12" s="160"/>
      <c r="O12" s="139" t="s">
        <v>113</v>
      </c>
      <c r="P12" s="140" t="n">
        <v>49.6125</v>
      </c>
      <c r="Q12" s="141" t="n">
        <v>1</v>
      </c>
      <c r="R12" s="141" t="n">
        <v>49.6125</v>
      </c>
      <c r="S12" s="141" t="n">
        <v>74.5905044510386</v>
      </c>
      <c r="T12" s="142" t="n">
        <v>1.70051857478524E-010</v>
      </c>
      <c r="U12" s="143" t="n">
        <v>0.662493740610916</v>
      </c>
      <c r="V12" s="82"/>
      <c r="W12" s="3" t="s">
        <v>137</v>
      </c>
      <c r="X12" s="3" t="s">
        <v>138</v>
      </c>
      <c r="Y12" s="83" t="s">
        <v>139</v>
      </c>
      <c r="AA12" s="84"/>
      <c r="AB12" s="144" t="s">
        <v>113</v>
      </c>
      <c r="AC12" s="145" t="n">
        <v>27.49375</v>
      </c>
      <c r="AD12" s="146" t="n">
        <v>39</v>
      </c>
      <c r="AE12" s="147" t="n">
        <v>0.704967948717948</v>
      </c>
      <c r="AF12" s="163"/>
      <c r="AG12" s="163"/>
      <c r="AH12" s="164"/>
      <c r="AI12" s="85"/>
      <c r="AJ12" s="3" t="s">
        <v>126</v>
      </c>
      <c r="AK12" s="86" t="s">
        <v>126</v>
      </c>
      <c r="AL12" s="3" t="s">
        <v>126</v>
      </c>
      <c r="AM12" s="149"/>
      <c r="AO12" s="84"/>
      <c r="AP12" s="144" t="s">
        <v>113</v>
      </c>
      <c r="AQ12" s="145" t="n">
        <v>9.50625000000001</v>
      </c>
      <c r="AR12" s="146" t="n">
        <v>1</v>
      </c>
      <c r="AS12" s="146" t="n">
        <v>9.50625000000001</v>
      </c>
      <c r="AT12" s="146" t="n">
        <v>20.0826963168867</v>
      </c>
      <c r="AU12" s="147" t="n">
        <v>6.60957400467895E-005</v>
      </c>
      <c r="AV12" s="150" t="n">
        <v>0.34576040009093</v>
      </c>
      <c r="AW12" s="77"/>
      <c r="AX12" s="86" t="s">
        <v>126</v>
      </c>
      <c r="AY12" s="3" t="s">
        <v>126</v>
      </c>
      <c r="AZ12" s="3" t="s">
        <v>126</v>
      </c>
      <c r="BA12" s="103" t="s">
        <v>126</v>
      </c>
      <c r="BB12" s="86" t="s">
        <v>126</v>
      </c>
      <c r="BC12" s="3" t="s">
        <v>126</v>
      </c>
      <c r="BD12" s="101" t="s">
        <v>126</v>
      </c>
      <c r="BF12" s="84"/>
      <c r="BG12" s="144" t="s">
        <v>113</v>
      </c>
      <c r="BH12" s="145" t="n">
        <v>49.6125</v>
      </c>
      <c r="BI12" s="146" t="n">
        <v>1</v>
      </c>
      <c r="BJ12" s="146" t="n">
        <v>49.6125</v>
      </c>
      <c r="BK12" s="146" t="n">
        <v>73.9565217391304</v>
      </c>
      <c r="BL12" s="147" t="n">
        <v>2.97137938807449E-010</v>
      </c>
      <c r="BM12" s="150" t="n">
        <v>0.672597864768683</v>
      </c>
      <c r="BN12" s="88"/>
      <c r="BO12" s="3" t="s">
        <v>126</v>
      </c>
      <c r="BP12" s="3" t="s">
        <v>126</v>
      </c>
      <c r="BQ12" s="86" t="s">
        <v>126</v>
      </c>
      <c r="BR12" s="86" t="s">
        <v>126</v>
      </c>
      <c r="BS12" s="3" t="s">
        <v>126</v>
      </c>
      <c r="BT12" s="3" t="s">
        <v>126</v>
      </c>
      <c r="BU12" s="83" t="s">
        <v>126</v>
      </c>
    </row>
    <row r="13" customFormat="false" ht="15" hidden="false" customHeight="true" outlineLevel="0" collapsed="false">
      <c r="B13" s="172"/>
      <c r="C13" s="77"/>
      <c r="D13" s="77"/>
      <c r="E13" s="77"/>
      <c r="F13" s="77"/>
      <c r="G13" s="77"/>
      <c r="H13" s="77"/>
      <c r="I13" s="77"/>
      <c r="J13" s="77"/>
      <c r="K13" s="173" t="n">
        <f aca="false">K5/(K5+K7+K9)</f>
        <v>0.262545454545455</v>
      </c>
      <c r="L13" s="159" t="n">
        <v>40</v>
      </c>
      <c r="N13" s="174" t="s">
        <v>123</v>
      </c>
      <c r="O13" s="139" t="s">
        <v>100</v>
      </c>
      <c r="P13" s="140" t="n">
        <v>25.275</v>
      </c>
      <c r="Q13" s="161" t="n">
        <v>38</v>
      </c>
      <c r="R13" s="142" t="n">
        <v>0.665131578947369</v>
      </c>
      <c r="S13" s="175"/>
      <c r="T13" s="175"/>
      <c r="U13" s="176"/>
      <c r="V13" s="82"/>
      <c r="W13" s="4" t="n">
        <v>1</v>
      </c>
      <c r="X13" s="4" t="n">
        <v>1</v>
      </c>
      <c r="Y13" s="115" t="n">
        <v>1</v>
      </c>
      <c r="AA13" s="84" t="s">
        <v>140</v>
      </c>
      <c r="AB13" s="144" t="s">
        <v>100</v>
      </c>
      <c r="AC13" s="145" t="n">
        <v>13.8062499999998</v>
      </c>
      <c r="AD13" s="162" t="n">
        <v>1</v>
      </c>
      <c r="AE13" s="146" t="n">
        <v>13.8062499999998</v>
      </c>
      <c r="AF13" s="146" t="n">
        <v>4.24159322534581</v>
      </c>
      <c r="AG13" s="147" t="n">
        <v>0.0461649676431228</v>
      </c>
      <c r="AH13" s="148" t="n">
        <v>0.0980905861456471</v>
      </c>
      <c r="AI13" s="85"/>
      <c r="AJ13" s="8" t="n">
        <f aca="false">AJ9/AJ11</f>
        <v>176.258013184815</v>
      </c>
      <c r="AK13" s="177" t="n">
        <f aca="false">AK9/AK11</f>
        <v>4.24159322534581</v>
      </c>
      <c r="AL13" s="178" t="n">
        <f aca="false">AL9/AL11</f>
        <v>46.1806911105249</v>
      </c>
      <c r="AM13" s="149"/>
      <c r="AO13" s="84" t="s">
        <v>123</v>
      </c>
      <c r="AP13" s="144" t="s">
        <v>100</v>
      </c>
      <c r="AQ13" s="145" t="n">
        <v>17.9875</v>
      </c>
      <c r="AR13" s="162" t="n">
        <v>38</v>
      </c>
      <c r="AS13" s="147" t="n">
        <v>0.473355263157895</v>
      </c>
      <c r="AT13" s="163"/>
      <c r="AU13" s="163"/>
      <c r="AV13" s="179"/>
      <c r="AW13" s="77"/>
      <c r="AX13" s="177" t="n">
        <f aca="false">AX9/AX11</f>
        <v>10.6218731820826</v>
      </c>
      <c r="AY13" s="180" t="n">
        <f aca="false">AY9/AY11</f>
        <v>262.501042390549</v>
      </c>
      <c r="AZ13" s="181" t="n">
        <f aca="false">AZ9/AY11</f>
        <v>20.0826963168867</v>
      </c>
      <c r="BA13" s="182" t="n">
        <f aca="false">BA9/BA11</f>
        <v>17.9133589415277</v>
      </c>
      <c r="BB13" s="177" t="n">
        <f aca="false">BB9/BA11</f>
        <v>126.707212974819</v>
      </c>
      <c r="BC13" s="178" t="n">
        <f aca="false">BC9/BC11</f>
        <v>45.0084432717683</v>
      </c>
      <c r="BD13" s="183" t="n">
        <f aca="false">BD9/BC11</f>
        <v>0.0100263852242778</v>
      </c>
      <c r="BF13" s="84" t="s">
        <v>141</v>
      </c>
      <c r="BG13" s="144" t="s">
        <v>100</v>
      </c>
      <c r="BH13" s="184" t="n">
        <v>0.1125</v>
      </c>
      <c r="BI13" s="162" t="n">
        <v>1</v>
      </c>
      <c r="BJ13" s="147" t="n">
        <v>0.1125</v>
      </c>
      <c r="BK13" s="147" t="n">
        <v>0.167701863354037</v>
      </c>
      <c r="BL13" s="147" t="n">
        <v>0.684588875872508</v>
      </c>
      <c r="BM13" s="150" t="n">
        <v>0.00463678516228748</v>
      </c>
      <c r="BN13" s="88"/>
      <c r="BO13" s="8" t="n">
        <f aca="false">BO9/BO11</f>
        <v>25.3448275862069</v>
      </c>
      <c r="BP13" s="8" t="n">
        <f aca="false">BP9/BO11</f>
        <v>0.0206896551724138</v>
      </c>
      <c r="BQ13" s="177" t="n">
        <f aca="false">BQ9/BO11</f>
        <v>3.49655172413793</v>
      </c>
      <c r="BR13" s="177" t="n">
        <f aca="false">BR9/BR11</f>
        <v>60.5403726708076</v>
      </c>
      <c r="BS13" s="178" t="n">
        <f aca="false">BS9/BR11</f>
        <v>73.9565217391305</v>
      </c>
      <c r="BT13" s="178" t="n">
        <f aca="false">BT9/BR11</f>
        <v>0.167701863354037</v>
      </c>
      <c r="BU13" s="185" t="n">
        <f aca="false">BU9/BR11</f>
        <v>1.50931677018634</v>
      </c>
    </row>
    <row r="14" customFormat="false" ht="23.65" hidden="false" customHeight="true" outlineLevel="0" collapsed="false">
      <c r="B14" s="186" t="s">
        <v>142</v>
      </c>
      <c r="C14" s="186"/>
      <c r="D14" s="186"/>
      <c r="E14" s="186"/>
      <c r="F14" s="186"/>
      <c r="G14" s="186"/>
      <c r="H14" s="186"/>
      <c r="I14" s="77"/>
      <c r="J14" s="77"/>
      <c r="K14" s="86" t="s">
        <v>143</v>
      </c>
      <c r="L14" s="165" t="s">
        <v>144</v>
      </c>
      <c r="N14" s="174"/>
      <c r="O14" s="139" t="s">
        <v>101</v>
      </c>
      <c r="P14" s="140" t="n">
        <v>25.275</v>
      </c>
      <c r="Q14" s="141" t="n">
        <v>38</v>
      </c>
      <c r="R14" s="142" t="n">
        <v>0.665131578947369</v>
      </c>
      <c r="S14" s="175"/>
      <c r="T14" s="175"/>
      <c r="U14" s="176"/>
      <c r="V14" s="82"/>
      <c r="W14" s="3" t="s">
        <v>126</v>
      </c>
      <c r="X14" s="3" t="s">
        <v>126</v>
      </c>
      <c r="Y14" s="83" t="s">
        <v>126</v>
      </c>
      <c r="AA14" s="84"/>
      <c r="AB14" s="144" t="s">
        <v>101</v>
      </c>
      <c r="AC14" s="145" t="n">
        <v>13.8062499999998</v>
      </c>
      <c r="AD14" s="146" t="n">
        <v>1</v>
      </c>
      <c r="AE14" s="146" t="n">
        <v>13.8062499999998</v>
      </c>
      <c r="AF14" s="146" t="n">
        <v>4.24159322534581</v>
      </c>
      <c r="AG14" s="147" t="n">
        <v>0.0461649676431228</v>
      </c>
      <c r="AH14" s="148" t="n">
        <v>0.0980905861456471</v>
      </c>
      <c r="AI14" s="85"/>
      <c r="AJ14" s="3" t="s">
        <v>135</v>
      </c>
      <c r="AK14" s="86" t="s">
        <v>135</v>
      </c>
      <c r="AL14" s="3" t="s">
        <v>135</v>
      </c>
      <c r="AM14" s="149"/>
      <c r="AO14" s="84"/>
      <c r="AP14" s="144" t="s">
        <v>101</v>
      </c>
      <c r="AQ14" s="145" t="n">
        <v>17.9875</v>
      </c>
      <c r="AR14" s="146" t="n">
        <v>38</v>
      </c>
      <c r="AS14" s="147" t="n">
        <v>0.473355263157895</v>
      </c>
      <c r="AT14" s="163"/>
      <c r="AU14" s="163"/>
      <c r="AV14" s="179"/>
      <c r="AW14" s="77"/>
      <c r="AX14" s="86" t="s">
        <v>135</v>
      </c>
      <c r="AY14" s="3" t="s">
        <v>135</v>
      </c>
      <c r="AZ14" s="3" t="s">
        <v>135</v>
      </c>
      <c r="BA14" s="103" t="s">
        <v>135</v>
      </c>
      <c r="BB14" s="86" t="s">
        <v>135</v>
      </c>
      <c r="BC14" s="3" t="s">
        <v>135</v>
      </c>
      <c r="BD14" s="101" t="s">
        <v>135</v>
      </c>
      <c r="BF14" s="84"/>
      <c r="BG14" s="144" t="s">
        <v>101</v>
      </c>
      <c r="BH14" s="184" t="n">
        <v>0.1125</v>
      </c>
      <c r="BI14" s="146" t="n">
        <v>1</v>
      </c>
      <c r="BJ14" s="147" t="n">
        <v>0.1125</v>
      </c>
      <c r="BK14" s="147" t="n">
        <v>0.167701863354037</v>
      </c>
      <c r="BL14" s="147" t="n">
        <v>0.684588875872508</v>
      </c>
      <c r="BM14" s="150" t="n">
        <v>0.00463678516228748</v>
      </c>
      <c r="BN14" s="88"/>
      <c r="BO14" s="3" t="s">
        <v>135</v>
      </c>
      <c r="BP14" s="3" t="s">
        <v>135</v>
      </c>
      <c r="BQ14" s="86" t="s">
        <v>135</v>
      </c>
      <c r="BR14" s="86" t="s">
        <v>135</v>
      </c>
      <c r="BS14" s="3" t="s">
        <v>135</v>
      </c>
      <c r="BT14" s="3" t="s">
        <v>135</v>
      </c>
      <c r="BU14" s="83" t="s">
        <v>135</v>
      </c>
    </row>
    <row r="15" customFormat="false" ht="14.65" hidden="false" customHeight="true" outlineLevel="0" collapsed="false">
      <c r="B15" s="79" t="s">
        <v>145</v>
      </c>
      <c r="C15" s="79"/>
      <c r="D15" s="79"/>
      <c r="E15" s="79"/>
      <c r="F15" s="79"/>
      <c r="G15" s="79"/>
      <c r="H15" s="79"/>
      <c r="I15" s="77"/>
      <c r="J15" s="77"/>
      <c r="K15" s="187" t="n">
        <f aca="false">K5/(K5+K7)</f>
        <v>0.351623376623377</v>
      </c>
      <c r="L15" s="188" t="n">
        <f aca="false">(L11*(L5-L7))/(L11*L5+(L13-L11)*L7)</f>
        <v>0.334998334998336</v>
      </c>
      <c r="N15" s="174"/>
      <c r="O15" s="139" t="s">
        <v>112</v>
      </c>
      <c r="P15" s="140" t="n">
        <v>25.275</v>
      </c>
      <c r="Q15" s="141" t="n">
        <v>38</v>
      </c>
      <c r="R15" s="142" t="n">
        <v>0.665131578947369</v>
      </c>
      <c r="S15" s="175"/>
      <c r="T15" s="175"/>
      <c r="U15" s="176"/>
      <c r="V15" s="82"/>
      <c r="W15" s="8" t="n">
        <f aca="false">W9/W11</f>
        <v>24.3717277486911</v>
      </c>
      <c r="X15" s="8" t="n">
        <f aca="false">X9/X11</f>
        <v>61.059347181009</v>
      </c>
      <c r="Y15" s="189" t="n">
        <f aca="false">Y9/X11</f>
        <v>74.5905044510386</v>
      </c>
      <c r="AA15" s="84"/>
      <c r="AB15" s="144" t="s">
        <v>112</v>
      </c>
      <c r="AC15" s="145" t="n">
        <v>13.8062499999998</v>
      </c>
      <c r="AD15" s="146" t="n">
        <v>1</v>
      </c>
      <c r="AE15" s="146" t="n">
        <v>13.8062499999998</v>
      </c>
      <c r="AF15" s="146" t="n">
        <v>4.24159322534581</v>
      </c>
      <c r="AG15" s="147" t="n">
        <v>0.0461649676431228</v>
      </c>
      <c r="AH15" s="148" t="n">
        <v>0.0980905861456471</v>
      </c>
      <c r="AI15" s="85"/>
      <c r="AJ15" s="190" t="n">
        <f aca="false">AJ5/(AJ5+AM5+AJ7+AL7+AK7)</f>
        <v>0.376669634906501</v>
      </c>
      <c r="AK15" s="191" t="n">
        <f aca="false">AK5/(AK5+AM5+AK7+AJ7+AL7)</f>
        <v>0.0629183400267729</v>
      </c>
      <c r="AL15" s="192" t="n">
        <f aca="false">AL5/(AL5+AM5+AK7+AJ7+AL7)</f>
        <v>0.12006205033566</v>
      </c>
      <c r="AM15" s="149"/>
      <c r="AO15" s="84"/>
      <c r="AP15" s="144" t="s">
        <v>112</v>
      </c>
      <c r="AQ15" s="145" t="n">
        <v>17.9875</v>
      </c>
      <c r="AR15" s="146" t="n">
        <v>38</v>
      </c>
      <c r="AS15" s="147" t="n">
        <v>0.473355263157895</v>
      </c>
      <c r="AT15" s="163"/>
      <c r="AU15" s="163"/>
      <c r="AV15" s="179"/>
      <c r="AW15" s="77"/>
      <c r="AX15" s="193" t="n">
        <f aca="false">AX5/(AX5+AX7+BA7+AY7+BC7)</f>
        <v>0.0610042531581286</v>
      </c>
      <c r="AY15" s="194" t="n">
        <f aca="false">AY5/(AY5+BC7+AY7+AZ7+BA7+AX7)</f>
        <v>0.573385631471174</v>
      </c>
      <c r="AZ15" s="195" t="n">
        <f aca="false">AZ5/(AZ5+AX7+BC7+BA7+AY7)</f>
        <v>0.0932385214246307</v>
      </c>
      <c r="BA15" s="196" t="n">
        <f aca="false">BA5/(BA5+AX7+BC7+BA7+AY7)</f>
        <v>0.129933533321568</v>
      </c>
      <c r="BB15" s="193" t="n">
        <f aca="false">BC7/(BB5+AX7+AY7+BA7)</f>
        <v>0.142336725879746</v>
      </c>
      <c r="BC15" s="197" t="n">
        <f aca="false">BC5/(BC5+BA7+AX7+AY7+BC7)</f>
        <v>0.23281987448784</v>
      </c>
      <c r="BD15" s="198" t="n">
        <f aca="false">BD5/(BD5+AX7+AY7+BA7+BC7)</f>
        <v>6.75995403231484E-005</v>
      </c>
      <c r="BF15" s="84"/>
      <c r="BG15" s="144" t="s">
        <v>112</v>
      </c>
      <c r="BH15" s="184" t="n">
        <v>0.1125</v>
      </c>
      <c r="BI15" s="146" t="n">
        <v>1</v>
      </c>
      <c r="BJ15" s="147" t="n">
        <v>0.1125</v>
      </c>
      <c r="BK15" s="147" t="n">
        <v>0.167701863354037</v>
      </c>
      <c r="BL15" s="147" t="n">
        <v>0.684588875872508</v>
      </c>
      <c r="BM15" s="150" t="n">
        <v>0.00463678516228748</v>
      </c>
      <c r="BN15" s="88"/>
      <c r="BO15" s="190" t="n">
        <f aca="false">BO5/(BO5+BO7+BR7)</f>
        <v>0.250153154992853</v>
      </c>
      <c r="BP15" s="190" t="n">
        <f aca="false">BP5/(BP5+BO7+BR7)</f>
        <v>0.000272257010618023</v>
      </c>
      <c r="BQ15" s="191" t="n">
        <f aca="false">BQ5/(BQ5+BO7+BR7)</f>
        <v>0.0439989586045301</v>
      </c>
      <c r="BR15" s="191" t="n">
        <f aca="false">BR5/(BR5+BO7+BR7)</f>
        <v>0.469440832249676</v>
      </c>
      <c r="BS15" s="192" t="n">
        <f aca="false">BS5/(BS5+BO7+BR7)</f>
        <v>0.519434628975265</v>
      </c>
      <c r="BT15" s="192" t="n">
        <f aca="false">BT5/(BT5+BO7+BR7)</f>
        <v>0.00244498777506112</v>
      </c>
      <c r="BU15" s="199" t="n">
        <f aca="false">BU5/(BU5+BO7+BR7)</f>
        <v>0.0215827338129496</v>
      </c>
    </row>
    <row r="16" customFormat="false" ht="25.15" hidden="false" customHeight="false" outlineLevel="0" collapsed="false">
      <c r="B16" s="89" t="s">
        <v>81</v>
      </c>
      <c r="C16" s="90" t="s">
        <v>82</v>
      </c>
      <c r="D16" s="91" t="s">
        <v>21</v>
      </c>
      <c r="E16" s="91" t="s">
        <v>83</v>
      </c>
      <c r="F16" s="91" t="s">
        <v>25</v>
      </c>
      <c r="G16" s="91" t="s">
        <v>84</v>
      </c>
      <c r="H16" s="92" t="s">
        <v>85</v>
      </c>
      <c r="I16" s="77"/>
      <c r="J16" s="77"/>
      <c r="K16" s="86" t="s">
        <v>146</v>
      </c>
      <c r="L16" s="165" t="s">
        <v>147</v>
      </c>
      <c r="N16" s="174"/>
      <c r="O16" s="200" t="s">
        <v>113</v>
      </c>
      <c r="P16" s="201" t="n">
        <v>25.275</v>
      </c>
      <c r="Q16" s="202" t="n">
        <v>38</v>
      </c>
      <c r="R16" s="203" t="n">
        <v>0.665131578947369</v>
      </c>
      <c r="S16" s="204"/>
      <c r="T16" s="204"/>
      <c r="U16" s="205"/>
      <c r="V16" s="82"/>
      <c r="W16" s="3" t="s">
        <v>135</v>
      </c>
      <c r="X16" s="3" t="s">
        <v>135</v>
      </c>
      <c r="Y16" s="83" t="s">
        <v>135</v>
      </c>
      <c r="AA16" s="84"/>
      <c r="AB16" s="144" t="s">
        <v>113</v>
      </c>
      <c r="AC16" s="145" t="n">
        <v>13.8062499999998</v>
      </c>
      <c r="AD16" s="146" t="n">
        <v>1</v>
      </c>
      <c r="AE16" s="146" t="n">
        <v>13.8062499999998</v>
      </c>
      <c r="AF16" s="146" t="n">
        <v>4.24159322534581</v>
      </c>
      <c r="AG16" s="147" t="n">
        <v>0.0461649676431228</v>
      </c>
      <c r="AH16" s="148" t="n">
        <v>0.0980905861456471</v>
      </c>
      <c r="AI16" s="85"/>
      <c r="AJ16" s="3" t="s">
        <v>143</v>
      </c>
      <c r="AK16" s="86" t="s">
        <v>143</v>
      </c>
      <c r="AL16" s="3" t="s">
        <v>143</v>
      </c>
      <c r="AM16" s="149"/>
      <c r="AO16" s="84"/>
      <c r="AP16" s="144" t="s">
        <v>113</v>
      </c>
      <c r="AQ16" s="145" t="n">
        <v>17.9875</v>
      </c>
      <c r="AR16" s="146" t="n">
        <v>38</v>
      </c>
      <c r="AS16" s="147" t="n">
        <v>0.473355263157895</v>
      </c>
      <c r="AT16" s="163"/>
      <c r="AU16" s="163"/>
      <c r="AV16" s="179"/>
      <c r="AW16" s="77"/>
      <c r="AX16" s="86" t="s">
        <v>143</v>
      </c>
      <c r="AY16" s="3" t="s">
        <v>143</v>
      </c>
      <c r="AZ16" s="3" t="s">
        <v>143</v>
      </c>
      <c r="BA16" s="103" t="s">
        <v>143</v>
      </c>
      <c r="BB16" s="86" t="s">
        <v>143</v>
      </c>
      <c r="BC16" s="3" t="s">
        <v>143</v>
      </c>
      <c r="BD16" s="101" t="s">
        <v>143</v>
      </c>
      <c r="BF16" s="84"/>
      <c r="BG16" s="144" t="s">
        <v>113</v>
      </c>
      <c r="BH16" s="184" t="n">
        <v>0.1125</v>
      </c>
      <c r="BI16" s="146" t="n">
        <v>1</v>
      </c>
      <c r="BJ16" s="147" t="n">
        <v>0.1125</v>
      </c>
      <c r="BK16" s="147" t="n">
        <v>0.167701863354037</v>
      </c>
      <c r="BL16" s="147" t="n">
        <v>0.684588875872508</v>
      </c>
      <c r="BM16" s="150" t="n">
        <v>0.00463678516228748</v>
      </c>
      <c r="BN16" s="88"/>
      <c r="BO16" s="3" t="s">
        <v>143</v>
      </c>
      <c r="BP16" s="3" t="s">
        <v>143</v>
      </c>
      <c r="BQ16" s="86" t="s">
        <v>143</v>
      </c>
      <c r="BR16" s="86" t="s">
        <v>143</v>
      </c>
      <c r="BS16" s="3" t="s">
        <v>143</v>
      </c>
      <c r="BT16" s="3" t="s">
        <v>143</v>
      </c>
      <c r="BU16" s="83" t="s">
        <v>143</v>
      </c>
    </row>
    <row r="17" customFormat="false" ht="15" hidden="false" customHeight="true" outlineLevel="0" collapsed="false">
      <c r="B17" s="206" t="s">
        <v>148</v>
      </c>
      <c r="C17" s="110" t="n">
        <v>2820.3125</v>
      </c>
      <c r="D17" s="111" t="n">
        <v>1</v>
      </c>
      <c r="E17" s="112" t="n">
        <v>2820.3125</v>
      </c>
      <c r="F17" s="112" t="n">
        <v>2806.81818181818</v>
      </c>
      <c r="G17" s="113" t="n">
        <v>5.95928165665464E-038</v>
      </c>
      <c r="H17" s="114" t="n">
        <v>0.986295681063123</v>
      </c>
      <c r="I17" s="77"/>
      <c r="J17" s="77"/>
      <c r="K17" s="187" t="n">
        <f aca="false">K5/(K5+K7+K9)</f>
        <v>0.262545454545455</v>
      </c>
      <c r="L17" s="207" t="n">
        <f aca="false">(L11*(L5-L7))/(K9+K5+K7+L9)</f>
        <v>0.248517786561265</v>
      </c>
      <c r="N17" s="172"/>
      <c r="O17" s="77"/>
      <c r="P17" s="77"/>
      <c r="Q17" s="77"/>
      <c r="R17" s="77"/>
      <c r="S17" s="77"/>
      <c r="T17" s="77"/>
      <c r="U17" s="77"/>
      <c r="V17" s="77"/>
      <c r="W17" s="190" t="n">
        <f aca="false">W5/(W5+W7+X7)</f>
        <v>0.237541206127594</v>
      </c>
      <c r="X17" s="190" t="n">
        <f aca="false">X5/(X5+X7+W7)</f>
        <v>0.452443949310682</v>
      </c>
      <c r="Y17" s="208" t="n">
        <f aca="false">Y5/(Y5+X7+W7)</f>
        <v>0.502341475762562</v>
      </c>
      <c r="AA17" s="84" t="s">
        <v>149</v>
      </c>
      <c r="AB17" s="144" t="s">
        <v>100</v>
      </c>
      <c r="AC17" s="145" t="n">
        <v>126.94375</v>
      </c>
      <c r="AD17" s="162" t="n">
        <v>39</v>
      </c>
      <c r="AE17" s="146" t="n">
        <v>3.25496794871795</v>
      </c>
      <c r="AF17" s="163"/>
      <c r="AG17" s="163"/>
      <c r="AH17" s="164"/>
      <c r="AI17" s="85"/>
      <c r="AJ17" s="209" t="n">
        <f aca="false">AJ5/(AJ5+AJ7)</f>
        <v>0.818822075782537</v>
      </c>
      <c r="AK17" s="210" t="n">
        <f aca="false">AK5/(AK5+AK7)</f>
        <v>0.098090586145647</v>
      </c>
      <c r="AL17" s="211" t="n">
        <f aca="false">AL5/(AL5+AL7)</f>
        <v>0.542149758454106</v>
      </c>
      <c r="AM17" s="149"/>
      <c r="AO17" s="84" t="s">
        <v>140</v>
      </c>
      <c r="AP17" s="144" t="s">
        <v>100</v>
      </c>
      <c r="AQ17" s="145" t="n">
        <v>13.8062499999998</v>
      </c>
      <c r="AR17" s="162" t="n">
        <v>1</v>
      </c>
      <c r="AS17" s="146" t="n">
        <v>13.8062499999998</v>
      </c>
      <c r="AT17" s="146" t="n">
        <v>17.9133589415277</v>
      </c>
      <c r="AU17" s="147" t="n">
        <v>0.000140858253157654</v>
      </c>
      <c r="AV17" s="150" t="n">
        <v>0.320377084844087</v>
      </c>
      <c r="AW17" s="77"/>
      <c r="AX17" s="212" t="n">
        <f aca="false">AX5/(AX5+AX7)</f>
        <v>0.218458740622869</v>
      </c>
      <c r="AY17" s="213" t="n">
        <f aca="false">AY5/(AY5+AY7)</f>
        <v>0.87354453183356</v>
      </c>
      <c r="AZ17" s="214" t="n">
        <f aca="false">AZ5/(AZ5+AY7)</f>
        <v>0.34576040009093</v>
      </c>
      <c r="BA17" s="215" t="n">
        <f aca="false">BA5/(BA5+BA7)</f>
        <v>0.320377084844087</v>
      </c>
      <c r="BB17" s="212" t="n">
        <f aca="false">BB5/(BB5+BA7)</f>
        <v>0.769287578159618</v>
      </c>
      <c r="BC17" s="47" t="n">
        <f aca="false">BC5/(BC5+BC7)</f>
        <v>0.542215243386885</v>
      </c>
      <c r="BD17" s="216" t="n">
        <f aca="false">BD5/(BD5+BC7)</f>
        <v>0.000263782643102172</v>
      </c>
      <c r="BF17" s="84" t="s">
        <v>150</v>
      </c>
      <c r="BG17" s="144" t="s">
        <v>100</v>
      </c>
      <c r="BH17" s="145" t="n">
        <v>1.0125</v>
      </c>
      <c r="BI17" s="162" t="n">
        <v>1</v>
      </c>
      <c r="BJ17" s="146" t="n">
        <v>1.0125</v>
      </c>
      <c r="BK17" s="146" t="n">
        <v>1.50931677018634</v>
      </c>
      <c r="BL17" s="147" t="n">
        <v>0.227214444116496</v>
      </c>
      <c r="BM17" s="150" t="n">
        <v>0.0402384500745156</v>
      </c>
      <c r="BN17" s="88"/>
      <c r="BO17" s="209" t="n">
        <f aca="false">BO5/(BO5+BO7)</f>
        <v>0.413153456998314</v>
      </c>
      <c r="BP17" s="209" t="n">
        <f aca="false">BP5/(BP5+BO7)</f>
        <v>0.000574382538770821</v>
      </c>
      <c r="BQ17" s="210" t="n">
        <f aca="false">BQ5/(BQ5+BO7)</f>
        <v>0.0885280251440545</v>
      </c>
      <c r="BR17" s="210" t="n">
        <f aca="false">BR5/(BR5+BR7)</f>
        <v>0.627099015634048</v>
      </c>
      <c r="BS17" s="211" t="n">
        <f aca="false">BS5/(BS5+BR7)</f>
        <v>0.672597864768683</v>
      </c>
      <c r="BT17" s="211" t="n">
        <f aca="false">BT5/(BT5+BR7)</f>
        <v>0.00463678516228748</v>
      </c>
      <c r="BU17" s="217" t="n">
        <f aca="false">BU5/(BU5+BR7)</f>
        <v>0.0402384500745157</v>
      </c>
    </row>
    <row r="18" customFormat="false" ht="23.65" hidden="false" customHeight="true" outlineLevel="0" collapsed="false">
      <c r="B18" s="218" t="s">
        <v>151</v>
      </c>
      <c r="C18" s="219" t="n">
        <v>39.1875</v>
      </c>
      <c r="D18" s="220" t="n">
        <v>39</v>
      </c>
      <c r="E18" s="221" t="n">
        <v>1.00480769230769</v>
      </c>
      <c r="F18" s="222"/>
      <c r="G18" s="222"/>
      <c r="H18" s="223"/>
      <c r="I18" s="224"/>
      <c r="J18" s="224"/>
      <c r="K18" s="224"/>
      <c r="L18" s="225"/>
      <c r="N18" s="226" t="s">
        <v>142</v>
      </c>
      <c r="O18" s="226"/>
      <c r="P18" s="226"/>
      <c r="Q18" s="226"/>
      <c r="R18" s="226"/>
      <c r="S18" s="226"/>
      <c r="T18" s="226"/>
      <c r="U18" s="77"/>
      <c r="V18" s="77"/>
      <c r="W18" s="3" t="s">
        <v>143</v>
      </c>
      <c r="X18" s="3" t="s">
        <v>143</v>
      </c>
      <c r="Y18" s="83" t="s">
        <v>143</v>
      </c>
      <c r="AA18" s="84"/>
      <c r="AB18" s="144" t="s">
        <v>101</v>
      </c>
      <c r="AC18" s="145" t="n">
        <v>126.94375</v>
      </c>
      <c r="AD18" s="146" t="n">
        <v>39</v>
      </c>
      <c r="AE18" s="146" t="n">
        <v>3.25496794871795</v>
      </c>
      <c r="AF18" s="163"/>
      <c r="AG18" s="163"/>
      <c r="AH18" s="164"/>
      <c r="AI18" s="85"/>
      <c r="AJ18" s="3" t="s">
        <v>146</v>
      </c>
      <c r="AK18" s="3" t="s">
        <v>146</v>
      </c>
      <c r="AL18" s="3" t="s">
        <v>146</v>
      </c>
      <c r="AM18" s="149"/>
      <c r="AO18" s="84"/>
      <c r="AP18" s="144" t="s">
        <v>101</v>
      </c>
      <c r="AQ18" s="145" t="n">
        <v>13.8062499999998</v>
      </c>
      <c r="AR18" s="146" t="n">
        <v>1</v>
      </c>
      <c r="AS18" s="146" t="n">
        <v>13.8062499999998</v>
      </c>
      <c r="AT18" s="146" t="n">
        <v>17.9133589415277</v>
      </c>
      <c r="AU18" s="147" t="n">
        <v>0.000140858253157654</v>
      </c>
      <c r="AV18" s="150" t="n">
        <v>0.320377084844087</v>
      </c>
      <c r="AW18" s="77"/>
      <c r="AX18" s="77"/>
      <c r="AY18" s="77"/>
      <c r="AZ18" s="77"/>
      <c r="BA18" s="77"/>
      <c r="BB18" s="77"/>
      <c r="BC18" s="77"/>
      <c r="BD18" s="149"/>
      <c r="BF18" s="84"/>
      <c r="BG18" s="144" t="s">
        <v>101</v>
      </c>
      <c r="BH18" s="145" t="n">
        <v>1.0125</v>
      </c>
      <c r="BI18" s="146" t="n">
        <v>1</v>
      </c>
      <c r="BJ18" s="146" t="n">
        <v>1.0125</v>
      </c>
      <c r="BK18" s="146" t="n">
        <v>1.50931677018634</v>
      </c>
      <c r="BL18" s="147" t="n">
        <v>0.227214444116496</v>
      </c>
      <c r="BM18" s="150" t="n">
        <v>0.0402384500745156</v>
      </c>
      <c r="BN18" s="88"/>
      <c r="BO18" s="77"/>
      <c r="BP18" s="77"/>
      <c r="BQ18" s="77"/>
      <c r="BR18" s="77"/>
      <c r="BS18" s="77"/>
      <c r="BT18" s="77"/>
      <c r="BU18" s="149"/>
    </row>
    <row r="19" customFormat="false" ht="14.65" hidden="false" customHeight="true" outlineLevel="0" collapsed="false">
      <c r="N19" s="174" t="s">
        <v>145</v>
      </c>
      <c r="O19" s="174"/>
      <c r="P19" s="174"/>
      <c r="Q19" s="174"/>
      <c r="R19" s="174"/>
      <c r="S19" s="174"/>
      <c r="T19" s="174"/>
      <c r="U19" s="77"/>
      <c r="V19" s="77"/>
      <c r="W19" s="209" t="n">
        <f aca="false">W5/(W5+W7)</f>
        <v>0.390749601275917</v>
      </c>
      <c r="X19" s="209" t="n">
        <f aca="false">X5/(X5+X7)</f>
        <v>0.61639157655094</v>
      </c>
      <c r="Y19" s="227" t="n">
        <f aca="false">Y5/(Y5+X7)</f>
        <v>0.662493740610916</v>
      </c>
      <c r="AA19" s="84"/>
      <c r="AB19" s="144" t="s">
        <v>112</v>
      </c>
      <c r="AC19" s="145" t="n">
        <v>126.94375</v>
      </c>
      <c r="AD19" s="146" t="n">
        <v>39</v>
      </c>
      <c r="AE19" s="146" t="n">
        <v>3.25496794871795</v>
      </c>
      <c r="AF19" s="163"/>
      <c r="AG19" s="163"/>
      <c r="AH19" s="164"/>
      <c r="AI19" s="85"/>
      <c r="AJ19" s="209" t="n">
        <f aca="false">AJ5/(AJ5+AK5+AL5+AM5+AJ7+AK7+AL7)</f>
        <v>0.33425242522571</v>
      </c>
      <c r="AK19" s="209" t="n">
        <f aca="false">AK5/(AJ7+AJ5+AL5+AL7+AK5+AK7+AM5)</f>
        <v>0.0371391583584117</v>
      </c>
      <c r="AL19" s="209" t="n">
        <f aca="false">AL5/(AJ7+AJ5+AL5+AL7+AK5+AK7+AM5)</f>
        <v>0.0754720153331428</v>
      </c>
      <c r="AM19" s="149"/>
      <c r="AO19" s="84"/>
      <c r="AP19" s="144" t="s">
        <v>112</v>
      </c>
      <c r="AQ19" s="145" t="n">
        <v>13.8062499999998</v>
      </c>
      <c r="AR19" s="146" t="n">
        <v>1</v>
      </c>
      <c r="AS19" s="146" t="n">
        <v>13.8062499999998</v>
      </c>
      <c r="AT19" s="146" t="n">
        <v>17.9133589415277</v>
      </c>
      <c r="AU19" s="147" t="n">
        <v>0.000140858253157654</v>
      </c>
      <c r="AV19" s="150" t="n">
        <v>0.320377084844087</v>
      </c>
      <c r="AW19" s="77"/>
      <c r="AX19" s="77"/>
      <c r="AY19" s="77"/>
      <c r="AZ19" s="77"/>
      <c r="BA19" s="77"/>
      <c r="BB19" s="77"/>
      <c r="BC19" s="77"/>
      <c r="BD19" s="149"/>
      <c r="BF19" s="84"/>
      <c r="BG19" s="144" t="s">
        <v>112</v>
      </c>
      <c r="BH19" s="145" t="n">
        <v>1.0125</v>
      </c>
      <c r="BI19" s="146" t="n">
        <v>1</v>
      </c>
      <c r="BJ19" s="146" t="n">
        <v>1.0125</v>
      </c>
      <c r="BK19" s="146" t="n">
        <v>1.50931677018634</v>
      </c>
      <c r="BL19" s="147" t="n">
        <v>0.227214444116496</v>
      </c>
      <c r="BM19" s="150" t="n">
        <v>0.0402384500745156</v>
      </c>
      <c r="BN19" s="88"/>
      <c r="BO19" s="77"/>
      <c r="BP19" s="77"/>
      <c r="BQ19" s="77"/>
      <c r="BR19" s="77"/>
      <c r="BS19" s="77"/>
      <c r="BT19" s="77"/>
      <c r="BU19" s="149"/>
    </row>
    <row r="20" customFormat="false" ht="38.25" hidden="false" customHeight="true" outlineLevel="0" collapsed="false">
      <c r="G20" s="48"/>
      <c r="H20" s="48"/>
      <c r="I20" s="48"/>
      <c r="N20" s="93" t="s">
        <v>81</v>
      </c>
      <c r="O20" s="94" t="s">
        <v>82</v>
      </c>
      <c r="P20" s="95" t="s">
        <v>21</v>
      </c>
      <c r="Q20" s="95" t="s">
        <v>83</v>
      </c>
      <c r="R20" s="95" t="s">
        <v>25</v>
      </c>
      <c r="S20" s="95" t="s">
        <v>84</v>
      </c>
      <c r="T20" s="96" t="s">
        <v>85</v>
      </c>
      <c r="U20" s="77"/>
      <c r="V20" s="77"/>
      <c r="W20" s="3" t="s">
        <v>146</v>
      </c>
      <c r="X20" s="3" t="s">
        <v>146</v>
      </c>
      <c r="Y20" s="83" t="s">
        <v>146</v>
      </c>
      <c r="AA20" s="84"/>
      <c r="AB20" s="144" t="s">
        <v>113</v>
      </c>
      <c r="AC20" s="145" t="n">
        <v>126.94375</v>
      </c>
      <c r="AD20" s="146" t="n">
        <v>39</v>
      </c>
      <c r="AE20" s="146" t="n">
        <v>3.25496794871795</v>
      </c>
      <c r="AF20" s="163"/>
      <c r="AG20" s="163"/>
      <c r="AH20" s="164"/>
      <c r="AI20" s="85"/>
      <c r="AJ20" s="77"/>
      <c r="AK20" s="77"/>
      <c r="AL20" s="77"/>
      <c r="AM20" s="149"/>
      <c r="AO20" s="84"/>
      <c r="AP20" s="144" t="s">
        <v>113</v>
      </c>
      <c r="AQ20" s="145" t="n">
        <v>13.8062499999998</v>
      </c>
      <c r="AR20" s="146" t="n">
        <v>1</v>
      </c>
      <c r="AS20" s="146" t="n">
        <v>13.8062499999998</v>
      </c>
      <c r="AT20" s="146" t="n">
        <v>17.9133589415277</v>
      </c>
      <c r="AU20" s="147" t="n">
        <v>0.000140858253157654</v>
      </c>
      <c r="AV20" s="150" t="n">
        <v>0.320377084844087</v>
      </c>
      <c r="AW20" s="77"/>
      <c r="AX20" s="77"/>
      <c r="AY20" s="77"/>
      <c r="AZ20" s="77"/>
      <c r="BA20" s="77"/>
      <c r="BB20" s="77"/>
      <c r="BC20" s="77"/>
      <c r="BD20" s="149"/>
      <c r="BF20" s="84"/>
      <c r="BG20" s="144" t="s">
        <v>113</v>
      </c>
      <c r="BH20" s="145" t="n">
        <v>1.0125</v>
      </c>
      <c r="BI20" s="146" t="n">
        <v>1</v>
      </c>
      <c r="BJ20" s="146" t="n">
        <v>1.0125</v>
      </c>
      <c r="BK20" s="146" t="n">
        <v>1.50931677018634</v>
      </c>
      <c r="BL20" s="147" t="n">
        <v>0.227214444116496</v>
      </c>
      <c r="BM20" s="150" t="n">
        <v>0.0402384500745156</v>
      </c>
      <c r="BN20" s="88"/>
      <c r="BO20" s="77"/>
      <c r="BP20" s="77"/>
      <c r="BQ20" s="77"/>
      <c r="BR20" s="77"/>
      <c r="BS20" s="77"/>
      <c r="BT20" s="77"/>
      <c r="BU20" s="149"/>
    </row>
    <row r="21" customFormat="false" ht="14.65" hidden="false" customHeight="true" outlineLevel="0" collapsed="false">
      <c r="N21" s="228" t="s">
        <v>148</v>
      </c>
      <c r="O21" s="118" t="n">
        <v>2820.3125</v>
      </c>
      <c r="P21" s="119" t="n">
        <v>1</v>
      </c>
      <c r="Q21" s="120" t="n">
        <v>2820.3125</v>
      </c>
      <c r="R21" s="120" t="n">
        <v>4488.87434554974</v>
      </c>
      <c r="S21" s="121" t="n">
        <v>4.64138935846022E-041</v>
      </c>
      <c r="T21" s="122" t="n">
        <v>0.991605687037159</v>
      </c>
      <c r="U21" s="77"/>
      <c r="V21" s="77"/>
      <c r="W21" s="211" t="n">
        <f aca="false">W5/(W5+W7)</f>
        <v>0.390749601275917</v>
      </c>
      <c r="X21" s="211" t="n">
        <f aca="false">X5/(X5+Y5+X7)</f>
        <v>0.351623376623377</v>
      </c>
      <c r="Y21" s="217" t="n">
        <f aca="false">Y5/(X5+Y5+X7)</f>
        <v>0.429545454545454</v>
      </c>
      <c r="AA21" s="84" t="s">
        <v>152</v>
      </c>
      <c r="AB21" s="144" t="s">
        <v>100</v>
      </c>
      <c r="AC21" s="145" t="n">
        <v>28.05625</v>
      </c>
      <c r="AD21" s="162" t="n">
        <v>1</v>
      </c>
      <c r="AE21" s="146" t="n">
        <v>28.05625</v>
      </c>
      <c r="AF21" s="146" t="n">
        <v>46.180691110525</v>
      </c>
      <c r="AG21" s="147" t="n">
        <v>4.09379121754394E-008</v>
      </c>
      <c r="AH21" s="148" t="n">
        <v>0.542149758454107</v>
      </c>
      <c r="AI21" s="85"/>
      <c r="AJ21" s="77"/>
      <c r="AK21" s="77"/>
      <c r="AL21" s="77"/>
      <c r="AM21" s="149"/>
      <c r="AO21" s="84" t="s">
        <v>153</v>
      </c>
      <c r="AP21" s="144" t="s">
        <v>100</v>
      </c>
      <c r="AQ21" s="145" t="n">
        <v>97.65625</v>
      </c>
      <c r="AR21" s="162" t="n">
        <v>1</v>
      </c>
      <c r="AS21" s="146" t="n">
        <v>97.65625</v>
      </c>
      <c r="AT21" s="146" t="n">
        <v>126.707212974819</v>
      </c>
      <c r="AU21" s="147" t="n">
        <v>1.15158278608957E-013</v>
      </c>
      <c r="AV21" s="150" t="n">
        <v>0.769287578159618</v>
      </c>
      <c r="AW21" s="77"/>
      <c r="AX21" s="77"/>
      <c r="AY21" s="77"/>
      <c r="AZ21" s="77"/>
      <c r="BA21" s="77"/>
      <c r="BB21" s="77"/>
      <c r="BC21" s="77"/>
      <c r="BD21" s="149"/>
      <c r="BF21" s="229" t="s">
        <v>123</v>
      </c>
      <c r="BG21" s="144" t="s">
        <v>100</v>
      </c>
      <c r="BH21" s="145" t="n">
        <v>24.15</v>
      </c>
      <c r="BI21" s="162" t="n">
        <v>36</v>
      </c>
      <c r="BJ21" s="147" t="n">
        <v>0.670833333333333</v>
      </c>
      <c r="BK21" s="163"/>
      <c r="BL21" s="163"/>
      <c r="BM21" s="179"/>
      <c r="BN21" s="88"/>
      <c r="BO21" s="77"/>
      <c r="BP21" s="77"/>
      <c r="BQ21" s="77"/>
      <c r="BR21" s="77"/>
      <c r="BS21" s="77"/>
      <c r="BT21" s="77"/>
      <c r="BU21" s="149"/>
    </row>
    <row r="22" customFormat="false" ht="23.25" hidden="false" customHeight="false" outlineLevel="0" collapsed="false">
      <c r="N22" s="230" t="s">
        <v>154</v>
      </c>
      <c r="O22" s="140" t="n">
        <v>15.3125</v>
      </c>
      <c r="P22" s="161" t="n">
        <v>1</v>
      </c>
      <c r="Q22" s="141" t="n">
        <v>15.3125</v>
      </c>
      <c r="R22" s="141" t="n">
        <v>24.3717277486911</v>
      </c>
      <c r="S22" s="142" t="n">
        <v>1.61722594551376E-005</v>
      </c>
      <c r="T22" s="143" t="n">
        <v>0.390749601275917</v>
      </c>
      <c r="U22" s="77"/>
      <c r="V22" s="77"/>
      <c r="W22" s="231"/>
      <c r="X22" s="231"/>
      <c r="Y22" s="232"/>
      <c r="AA22" s="84"/>
      <c r="AB22" s="144" t="s">
        <v>101</v>
      </c>
      <c r="AC22" s="145" t="n">
        <v>28.05625</v>
      </c>
      <c r="AD22" s="146" t="n">
        <v>1</v>
      </c>
      <c r="AE22" s="146" t="n">
        <v>28.05625</v>
      </c>
      <c r="AF22" s="146" t="n">
        <v>46.180691110525</v>
      </c>
      <c r="AG22" s="147" t="n">
        <v>4.09379121754394E-008</v>
      </c>
      <c r="AH22" s="148" t="n">
        <v>0.542149758454107</v>
      </c>
      <c r="AI22" s="85"/>
      <c r="AJ22" s="77"/>
      <c r="AK22" s="77"/>
      <c r="AL22" s="77"/>
      <c r="AM22" s="149"/>
      <c r="AO22" s="84"/>
      <c r="AP22" s="144" t="s">
        <v>101</v>
      </c>
      <c r="AQ22" s="145" t="n">
        <v>97.65625</v>
      </c>
      <c r="AR22" s="146" t="n">
        <v>1</v>
      </c>
      <c r="AS22" s="146" t="n">
        <v>97.65625</v>
      </c>
      <c r="AT22" s="146" t="n">
        <v>126.707212974819</v>
      </c>
      <c r="AU22" s="147" t="n">
        <v>1.15158278608957E-013</v>
      </c>
      <c r="AV22" s="150" t="n">
        <v>0.769287578159618</v>
      </c>
      <c r="AW22" s="77"/>
      <c r="AX22" s="77"/>
      <c r="AY22" s="77"/>
      <c r="AZ22" s="77"/>
      <c r="BA22" s="77"/>
      <c r="BB22" s="77"/>
      <c r="BC22" s="77"/>
      <c r="BD22" s="149"/>
      <c r="BF22" s="229"/>
      <c r="BG22" s="144" t="s">
        <v>101</v>
      </c>
      <c r="BH22" s="145" t="n">
        <v>24.15</v>
      </c>
      <c r="BI22" s="146" t="n">
        <v>36</v>
      </c>
      <c r="BJ22" s="147" t="n">
        <v>0.670833333333333</v>
      </c>
      <c r="BK22" s="163"/>
      <c r="BL22" s="163"/>
      <c r="BM22" s="179"/>
      <c r="BN22" s="88"/>
      <c r="BO22" s="77"/>
      <c r="BP22" s="77"/>
      <c r="BQ22" s="77"/>
      <c r="BR22" s="77"/>
      <c r="BS22" s="77"/>
      <c r="BT22" s="77"/>
      <c r="BU22" s="149"/>
    </row>
    <row r="23" customFormat="false" ht="14.65" hidden="false" customHeight="false" outlineLevel="0" collapsed="false">
      <c r="N23" s="233" t="s">
        <v>151</v>
      </c>
      <c r="O23" s="234" t="n">
        <v>23.875</v>
      </c>
      <c r="P23" s="235" t="n">
        <v>38</v>
      </c>
      <c r="Q23" s="236" t="n">
        <v>0.62828947368421</v>
      </c>
      <c r="R23" s="237"/>
      <c r="S23" s="237"/>
      <c r="T23" s="238"/>
      <c r="U23" s="224"/>
      <c r="V23" s="224"/>
      <c r="W23" s="224"/>
      <c r="X23" s="224"/>
      <c r="Y23" s="239"/>
      <c r="AA23" s="84"/>
      <c r="AB23" s="144" t="s">
        <v>112</v>
      </c>
      <c r="AC23" s="145" t="n">
        <v>28.05625</v>
      </c>
      <c r="AD23" s="146" t="n">
        <v>1</v>
      </c>
      <c r="AE23" s="146" t="n">
        <v>28.05625</v>
      </c>
      <c r="AF23" s="146" t="n">
        <v>46.180691110525</v>
      </c>
      <c r="AG23" s="147" t="n">
        <v>4.09379121754394E-008</v>
      </c>
      <c r="AH23" s="148" t="n">
        <v>0.542149758454107</v>
      </c>
      <c r="AI23" s="85"/>
      <c r="AJ23" s="77"/>
      <c r="AK23" s="77"/>
      <c r="AL23" s="77"/>
      <c r="AM23" s="149"/>
      <c r="AO23" s="84"/>
      <c r="AP23" s="144" t="s">
        <v>112</v>
      </c>
      <c r="AQ23" s="145" t="n">
        <v>97.65625</v>
      </c>
      <c r="AR23" s="146" t="n">
        <v>1</v>
      </c>
      <c r="AS23" s="146" t="n">
        <v>97.65625</v>
      </c>
      <c r="AT23" s="146" t="n">
        <v>126.707212974819</v>
      </c>
      <c r="AU23" s="147" t="n">
        <v>1.15158278608957E-013</v>
      </c>
      <c r="AV23" s="150" t="n">
        <v>0.769287578159618</v>
      </c>
      <c r="AW23" s="77"/>
      <c r="AX23" s="77"/>
      <c r="AY23" s="77"/>
      <c r="AZ23" s="77"/>
      <c r="BA23" s="77"/>
      <c r="BB23" s="77"/>
      <c r="BC23" s="77"/>
      <c r="BD23" s="149"/>
      <c r="BF23" s="229"/>
      <c r="BG23" s="144" t="s">
        <v>112</v>
      </c>
      <c r="BH23" s="145" t="n">
        <v>24.15</v>
      </c>
      <c r="BI23" s="146" t="n">
        <v>36</v>
      </c>
      <c r="BJ23" s="147" t="n">
        <v>0.670833333333333</v>
      </c>
      <c r="BK23" s="163"/>
      <c r="BL23" s="163"/>
      <c r="BM23" s="179"/>
      <c r="BN23" s="88"/>
      <c r="BO23" s="77"/>
      <c r="BP23" s="77"/>
      <c r="BQ23" s="77"/>
      <c r="BR23" s="77"/>
      <c r="BS23" s="77"/>
      <c r="BT23" s="77"/>
      <c r="BU23" s="149"/>
    </row>
    <row r="24" customFormat="false" ht="14.65" hidden="false" customHeight="false" outlineLevel="0" collapsed="false">
      <c r="AA24" s="84"/>
      <c r="AB24" s="144" t="s">
        <v>113</v>
      </c>
      <c r="AC24" s="145" t="n">
        <v>28.05625</v>
      </c>
      <c r="AD24" s="146" t="n">
        <v>1</v>
      </c>
      <c r="AE24" s="146" t="n">
        <v>28.05625</v>
      </c>
      <c r="AF24" s="146" t="n">
        <v>46.180691110525</v>
      </c>
      <c r="AG24" s="147" t="n">
        <v>4.09379121754394E-008</v>
      </c>
      <c r="AH24" s="148" t="n">
        <v>0.542149758454107</v>
      </c>
      <c r="AI24" s="85"/>
      <c r="AJ24" s="77"/>
      <c r="AK24" s="77"/>
      <c r="AL24" s="77"/>
      <c r="AM24" s="149"/>
      <c r="AO24" s="84"/>
      <c r="AP24" s="144" t="s">
        <v>113</v>
      </c>
      <c r="AQ24" s="145" t="n">
        <v>97.65625</v>
      </c>
      <c r="AR24" s="146" t="n">
        <v>1</v>
      </c>
      <c r="AS24" s="146" t="n">
        <v>97.65625</v>
      </c>
      <c r="AT24" s="146" t="n">
        <v>126.707212974819</v>
      </c>
      <c r="AU24" s="147" t="n">
        <v>1.15158278608957E-013</v>
      </c>
      <c r="AV24" s="150" t="n">
        <v>0.769287578159618</v>
      </c>
      <c r="AW24" s="77"/>
      <c r="AX24" s="77"/>
      <c r="AY24" s="77"/>
      <c r="AZ24" s="77"/>
      <c r="BA24" s="77"/>
      <c r="BB24" s="77"/>
      <c r="BC24" s="77"/>
      <c r="BD24" s="149"/>
      <c r="BF24" s="229"/>
      <c r="BG24" s="240" t="s">
        <v>113</v>
      </c>
      <c r="BH24" s="241" t="n">
        <v>24.15</v>
      </c>
      <c r="BI24" s="242" t="n">
        <v>36</v>
      </c>
      <c r="BJ24" s="243" t="n">
        <v>0.670833333333333</v>
      </c>
      <c r="BK24" s="244"/>
      <c r="BL24" s="244"/>
      <c r="BM24" s="245"/>
      <c r="BN24" s="88"/>
      <c r="BO24" s="77"/>
      <c r="BP24" s="77"/>
      <c r="BQ24" s="77"/>
      <c r="BR24" s="77"/>
      <c r="BS24" s="77"/>
      <c r="BT24" s="77"/>
      <c r="BU24" s="149"/>
    </row>
    <row r="25" customFormat="false" ht="14.65" hidden="false" customHeight="true" outlineLevel="0" collapsed="false">
      <c r="AA25" s="246" t="s">
        <v>155</v>
      </c>
      <c r="AB25" s="144" t="s">
        <v>100</v>
      </c>
      <c r="AC25" s="145" t="n">
        <v>23.69375</v>
      </c>
      <c r="AD25" s="162" t="n">
        <v>39</v>
      </c>
      <c r="AE25" s="147" t="n">
        <v>0.607532051282051</v>
      </c>
      <c r="AF25" s="163"/>
      <c r="AG25" s="163"/>
      <c r="AH25" s="164"/>
      <c r="AI25" s="85"/>
      <c r="AJ25" s="77"/>
      <c r="AK25" s="77"/>
      <c r="AL25" s="77"/>
      <c r="AM25" s="149"/>
      <c r="AO25" s="84" t="s">
        <v>149</v>
      </c>
      <c r="AP25" s="144" t="s">
        <v>100</v>
      </c>
      <c r="AQ25" s="145" t="n">
        <v>29.2875</v>
      </c>
      <c r="AR25" s="162" t="n">
        <v>38</v>
      </c>
      <c r="AS25" s="147" t="n">
        <v>0.770723684210527</v>
      </c>
      <c r="AT25" s="163"/>
      <c r="AU25" s="163"/>
      <c r="AV25" s="179"/>
      <c r="AW25" s="77"/>
      <c r="AX25" s="77"/>
      <c r="AY25" s="77"/>
      <c r="AZ25" s="77"/>
      <c r="BA25" s="77"/>
      <c r="BB25" s="77"/>
      <c r="BC25" s="77"/>
      <c r="BD25" s="149"/>
      <c r="BF25" s="172"/>
      <c r="BG25" s="77"/>
      <c r="BH25" s="77"/>
      <c r="BI25" s="77"/>
      <c r="BJ25" s="77"/>
      <c r="BK25" s="77"/>
      <c r="BL25" s="77"/>
      <c r="BM25" s="77"/>
      <c r="BN25" s="77"/>
      <c r="BO25" s="77"/>
      <c r="BP25" s="77"/>
      <c r="BQ25" s="77"/>
      <c r="BR25" s="77"/>
      <c r="BS25" s="77"/>
      <c r="BT25" s="77"/>
      <c r="BU25" s="149"/>
    </row>
    <row r="26" customFormat="false" ht="23.25" hidden="false" customHeight="true" outlineLevel="0" collapsed="false">
      <c r="G26" s="247"/>
      <c r="H26" s="247"/>
      <c r="AA26" s="246"/>
      <c r="AB26" s="144" t="s">
        <v>101</v>
      </c>
      <c r="AC26" s="145" t="n">
        <v>23.69375</v>
      </c>
      <c r="AD26" s="146" t="n">
        <v>39</v>
      </c>
      <c r="AE26" s="147" t="n">
        <v>0.607532051282051</v>
      </c>
      <c r="AF26" s="163"/>
      <c r="AG26" s="163"/>
      <c r="AH26" s="164"/>
      <c r="AI26" s="85"/>
      <c r="AJ26" s="77"/>
      <c r="AK26" s="77"/>
      <c r="AL26" s="77"/>
      <c r="AM26" s="149"/>
      <c r="AO26" s="84"/>
      <c r="AP26" s="144" t="s">
        <v>101</v>
      </c>
      <c r="AQ26" s="145" t="n">
        <v>29.2875</v>
      </c>
      <c r="AR26" s="146" t="n">
        <v>38</v>
      </c>
      <c r="AS26" s="147" t="n">
        <v>0.770723684210527</v>
      </c>
      <c r="AT26" s="163"/>
      <c r="AU26" s="163"/>
      <c r="AV26" s="179"/>
      <c r="AW26" s="77"/>
      <c r="AX26" s="77"/>
      <c r="AY26" s="77"/>
      <c r="AZ26" s="77"/>
      <c r="BA26" s="77"/>
      <c r="BB26" s="77"/>
      <c r="BC26" s="77"/>
      <c r="BD26" s="149"/>
      <c r="BF26" s="248" t="s">
        <v>142</v>
      </c>
      <c r="BG26" s="248"/>
      <c r="BH26" s="248"/>
      <c r="BI26" s="248"/>
      <c r="BJ26" s="248"/>
      <c r="BK26" s="248"/>
      <c r="BL26" s="248"/>
      <c r="BM26" s="77"/>
      <c r="BN26" s="77"/>
      <c r="BO26" s="77"/>
      <c r="BP26" s="77"/>
      <c r="BQ26" s="77"/>
      <c r="BR26" s="77"/>
      <c r="BS26" s="77"/>
      <c r="BT26" s="77"/>
      <c r="BU26" s="149"/>
    </row>
    <row r="27" customFormat="false" ht="14.65" hidden="false" customHeight="true" outlineLevel="0" collapsed="false">
      <c r="G27" s="247"/>
      <c r="H27" s="247"/>
      <c r="AA27" s="246"/>
      <c r="AB27" s="144" t="s">
        <v>112</v>
      </c>
      <c r="AC27" s="145" t="n">
        <v>23.69375</v>
      </c>
      <c r="AD27" s="146" t="n">
        <v>39</v>
      </c>
      <c r="AE27" s="147" t="n">
        <v>0.607532051282051</v>
      </c>
      <c r="AF27" s="163"/>
      <c r="AG27" s="163"/>
      <c r="AH27" s="164"/>
      <c r="AI27" s="85"/>
      <c r="AJ27" s="77"/>
      <c r="AK27" s="77"/>
      <c r="AL27" s="77"/>
      <c r="AM27" s="149"/>
      <c r="AO27" s="84"/>
      <c r="AP27" s="144" t="s">
        <v>112</v>
      </c>
      <c r="AQ27" s="145" t="n">
        <v>29.2875</v>
      </c>
      <c r="AR27" s="146" t="n">
        <v>38</v>
      </c>
      <c r="AS27" s="147" t="n">
        <v>0.770723684210527</v>
      </c>
      <c r="AT27" s="163"/>
      <c r="AU27" s="163"/>
      <c r="AV27" s="179"/>
      <c r="AW27" s="77"/>
      <c r="AX27" s="77"/>
      <c r="AY27" s="77"/>
      <c r="AZ27" s="77"/>
      <c r="BA27" s="77"/>
      <c r="BB27" s="77"/>
      <c r="BC27" s="77"/>
      <c r="BD27" s="149"/>
      <c r="BF27" s="87" t="s">
        <v>145</v>
      </c>
      <c r="BG27" s="87"/>
      <c r="BH27" s="87"/>
      <c r="BI27" s="87"/>
      <c r="BJ27" s="87"/>
      <c r="BK27" s="87"/>
      <c r="BL27" s="87"/>
      <c r="BM27" s="77"/>
      <c r="BN27" s="77"/>
      <c r="BO27" s="77"/>
      <c r="BP27" s="77"/>
      <c r="BQ27" s="77"/>
      <c r="BR27" s="77"/>
      <c r="BS27" s="77"/>
      <c r="BT27" s="77"/>
      <c r="BU27" s="149"/>
    </row>
    <row r="28" customFormat="false" ht="24.75" hidden="false" customHeight="false" outlineLevel="0" collapsed="false">
      <c r="G28" s="247"/>
      <c r="H28" s="247"/>
      <c r="AA28" s="246"/>
      <c r="AB28" s="249" t="s">
        <v>113</v>
      </c>
      <c r="AC28" s="250" t="n">
        <v>23.69375</v>
      </c>
      <c r="AD28" s="251" t="n">
        <v>39</v>
      </c>
      <c r="AE28" s="252" t="n">
        <v>0.607532051282051</v>
      </c>
      <c r="AF28" s="253"/>
      <c r="AG28" s="253"/>
      <c r="AH28" s="254"/>
      <c r="AI28" s="85"/>
      <c r="AJ28" s="77"/>
      <c r="AK28" s="77"/>
      <c r="AL28" s="77"/>
      <c r="AM28" s="149"/>
      <c r="AO28" s="84"/>
      <c r="AP28" s="144" t="s">
        <v>113</v>
      </c>
      <c r="AQ28" s="145" t="n">
        <v>29.2875</v>
      </c>
      <c r="AR28" s="146" t="n">
        <v>38</v>
      </c>
      <c r="AS28" s="147" t="n">
        <v>0.770723684210527</v>
      </c>
      <c r="AT28" s="163"/>
      <c r="AU28" s="163"/>
      <c r="AV28" s="179"/>
      <c r="AW28" s="77"/>
      <c r="AX28" s="77"/>
      <c r="AY28" s="77"/>
      <c r="AZ28" s="77"/>
      <c r="BA28" s="77"/>
      <c r="BB28" s="77"/>
      <c r="BC28" s="77"/>
      <c r="BD28" s="149"/>
      <c r="BF28" s="97" t="s">
        <v>81</v>
      </c>
      <c r="BG28" s="98" t="s">
        <v>82</v>
      </c>
      <c r="BH28" s="99" t="s">
        <v>21</v>
      </c>
      <c r="BI28" s="99" t="s">
        <v>83</v>
      </c>
      <c r="BJ28" s="99" t="s">
        <v>25</v>
      </c>
      <c r="BK28" s="99" t="s">
        <v>84</v>
      </c>
      <c r="BL28" s="102" t="s">
        <v>85</v>
      </c>
      <c r="BM28" s="77"/>
      <c r="BN28" s="77"/>
      <c r="BO28" s="77"/>
      <c r="BP28" s="77"/>
      <c r="BQ28" s="77"/>
      <c r="BR28" s="77"/>
      <c r="BS28" s="77"/>
      <c r="BT28" s="77"/>
      <c r="BU28" s="149"/>
    </row>
    <row r="29" customFormat="false" ht="15" hidden="false" customHeight="true" outlineLevel="0" collapsed="false">
      <c r="AA29" s="172"/>
      <c r="AB29" s="77"/>
      <c r="AC29" s="77"/>
      <c r="AD29" s="77"/>
      <c r="AE29" s="77"/>
      <c r="AF29" s="77"/>
      <c r="AG29" s="77"/>
      <c r="AH29" s="77"/>
      <c r="AI29" s="77"/>
      <c r="AJ29" s="77"/>
      <c r="AK29" s="77"/>
      <c r="AL29" s="77"/>
      <c r="AM29" s="149"/>
      <c r="AO29" s="84" t="s">
        <v>152</v>
      </c>
      <c r="AP29" s="144" t="s">
        <v>100</v>
      </c>
      <c r="AQ29" s="145" t="n">
        <v>28.0562500000003</v>
      </c>
      <c r="AR29" s="162" t="n">
        <v>1</v>
      </c>
      <c r="AS29" s="146" t="n">
        <v>28.0562500000003</v>
      </c>
      <c r="AT29" s="146" t="n">
        <v>45.0084432717682</v>
      </c>
      <c r="AU29" s="147" t="n">
        <v>6.10832557330914E-008</v>
      </c>
      <c r="AV29" s="150" t="n">
        <v>0.542215243386885</v>
      </c>
      <c r="AW29" s="77"/>
      <c r="AX29" s="77"/>
      <c r="AY29" s="77"/>
      <c r="AZ29" s="77"/>
      <c r="BA29" s="77"/>
      <c r="BB29" s="77"/>
      <c r="BC29" s="77"/>
      <c r="BD29" s="149"/>
      <c r="BF29" s="255" t="s">
        <v>148</v>
      </c>
      <c r="BG29" s="125" t="n">
        <v>2820.3125</v>
      </c>
      <c r="BH29" s="126" t="n">
        <v>1</v>
      </c>
      <c r="BI29" s="127" t="n">
        <v>2820.3125</v>
      </c>
      <c r="BJ29" s="127" t="n">
        <v>4668.10344827586</v>
      </c>
      <c r="BK29" s="128" t="n">
        <v>1.07452080971658E-039</v>
      </c>
      <c r="BL29" s="132" t="n">
        <v>0.992347107074528</v>
      </c>
      <c r="BM29" s="77"/>
      <c r="BN29" s="77"/>
      <c r="BO29" s="77"/>
      <c r="BP29" s="77"/>
      <c r="BQ29" s="77"/>
      <c r="BR29" s="77"/>
      <c r="BS29" s="77"/>
      <c r="BT29" s="77"/>
      <c r="BU29" s="149"/>
    </row>
    <row r="30" customFormat="false" ht="23.25" hidden="false" customHeight="true" outlineLevel="0" collapsed="false">
      <c r="AA30" s="248" t="s">
        <v>142</v>
      </c>
      <c r="AB30" s="248"/>
      <c r="AC30" s="248"/>
      <c r="AD30" s="248"/>
      <c r="AE30" s="248"/>
      <c r="AF30" s="248"/>
      <c r="AG30" s="248"/>
      <c r="AH30" s="77"/>
      <c r="AI30" s="77"/>
      <c r="AJ30" s="77"/>
      <c r="AK30" s="77"/>
      <c r="AL30" s="77"/>
      <c r="AM30" s="149"/>
      <c r="AO30" s="84"/>
      <c r="AP30" s="144" t="s">
        <v>101</v>
      </c>
      <c r="AQ30" s="145" t="n">
        <v>28.0562500000003</v>
      </c>
      <c r="AR30" s="146" t="n">
        <v>1</v>
      </c>
      <c r="AS30" s="146" t="n">
        <v>28.0562500000003</v>
      </c>
      <c r="AT30" s="146" t="n">
        <v>45.0084432717682</v>
      </c>
      <c r="AU30" s="147" t="n">
        <v>6.10832557330914E-008</v>
      </c>
      <c r="AV30" s="150" t="n">
        <v>0.542215243386885</v>
      </c>
      <c r="AW30" s="77"/>
      <c r="AX30" s="77"/>
      <c r="AY30" s="77"/>
      <c r="AZ30" s="77"/>
      <c r="BA30" s="77"/>
      <c r="BB30" s="77"/>
      <c r="BC30" s="77"/>
      <c r="BD30" s="149"/>
      <c r="BF30" s="256" t="s">
        <v>156</v>
      </c>
      <c r="BG30" s="145" t="n">
        <v>15.3125</v>
      </c>
      <c r="BH30" s="162" t="n">
        <v>1</v>
      </c>
      <c r="BI30" s="146" t="n">
        <v>15.3125</v>
      </c>
      <c r="BJ30" s="146" t="n">
        <v>25.3448275862069</v>
      </c>
      <c r="BK30" s="147" t="n">
        <v>1.35256725549741E-005</v>
      </c>
      <c r="BL30" s="150" t="n">
        <v>0.413153456998314</v>
      </c>
      <c r="BM30" s="77"/>
      <c r="BN30" s="77"/>
      <c r="BO30" s="77"/>
      <c r="BP30" s="77"/>
      <c r="BQ30" s="77"/>
      <c r="BR30" s="77"/>
      <c r="BS30" s="77"/>
      <c r="BT30" s="77"/>
      <c r="BU30" s="149"/>
    </row>
    <row r="31" customFormat="false" ht="14.65" hidden="false" customHeight="true" outlineLevel="0" collapsed="false">
      <c r="AA31" s="87" t="s">
        <v>145</v>
      </c>
      <c r="AB31" s="87"/>
      <c r="AC31" s="87"/>
      <c r="AD31" s="87"/>
      <c r="AE31" s="87"/>
      <c r="AF31" s="87"/>
      <c r="AG31" s="87"/>
      <c r="AH31" s="77"/>
      <c r="AI31" s="77"/>
      <c r="AJ31" s="77"/>
      <c r="AK31" s="77"/>
      <c r="AL31" s="77"/>
      <c r="AM31" s="149"/>
      <c r="AO31" s="84"/>
      <c r="AP31" s="144" t="s">
        <v>112</v>
      </c>
      <c r="AQ31" s="145" t="n">
        <v>28.0562500000003</v>
      </c>
      <c r="AR31" s="146" t="n">
        <v>1</v>
      </c>
      <c r="AS31" s="146" t="n">
        <v>28.0562500000003</v>
      </c>
      <c r="AT31" s="146" t="n">
        <v>45.0084432717682</v>
      </c>
      <c r="AU31" s="147" t="n">
        <v>6.10832557330914E-008</v>
      </c>
      <c r="AV31" s="150" t="n">
        <v>0.542215243386885</v>
      </c>
      <c r="AW31" s="77"/>
      <c r="AX31" s="77"/>
      <c r="AY31" s="77"/>
      <c r="AZ31" s="77"/>
      <c r="BA31" s="77"/>
      <c r="BB31" s="77"/>
      <c r="BC31" s="77"/>
      <c r="BD31" s="149"/>
      <c r="BF31" s="256" t="s">
        <v>157</v>
      </c>
      <c r="BG31" s="184" t="n">
        <v>0.0125</v>
      </c>
      <c r="BH31" s="162" t="n">
        <v>1</v>
      </c>
      <c r="BI31" s="147" t="n">
        <v>0.0125</v>
      </c>
      <c r="BJ31" s="147" t="n">
        <v>0.0206896551724138</v>
      </c>
      <c r="BK31" s="147" t="n">
        <v>0.8864297923703</v>
      </c>
      <c r="BL31" s="150" t="n">
        <v>0.000574382538770821</v>
      </c>
      <c r="BM31" s="77"/>
      <c r="BN31" s="77"/>
      <c r="BO31" s="77"/>
      <c r="BP31" s="77"/>
      <c r="BQ31" s="77"/>
      <c r="BR31" s="77"/>
      <c r="BS31" s="77"/>
      <c r="BT31" s="77"/>
      <c r="BU31" s="149"/>
    </row>
    <row r="32" customFormat="false" ht="24.75" hidden="false" customHeight="false" outlineLevel="0" collapsed="false">
      <c r="AA32" s="97" t="s">
        <v>81</v>
      </c>
      <c r="AB32" s="98" t="s">
        <v>82</v>
      </c>
      <c r="AC32" s="99" t="s">
        <v>21</v>
      </c>
      <c r="AD32" s="99" t="s">
        <v>83</v>
      </c>
      <c r="AE32" s="99" t="s">
        <v>25</v>
      </c>
      <c r="AF32" s="99" t="s">
        <v>84</v>
      </c>
      <c r="AG32" s="102" t="s">
        <v>85</v>
      </c>
      <c r="AH32" s="77"/>
      <c r="AI32" s="77"/>
      <c r="AJ32" s="77"/>
      <c r="AK32" s="77"/>
      <c r="AL32" s="77"/>
      <c r="AM32" s="149"/>
      <c r="AO32" s="84"/>
      <c r="AP32" s="144" t="s">
        <v>113</v>
      </c>
      <c r="AQ32" s="145" t="n">
        <v>28.0562500000003</v>
      </c>
      <c r="AR32" s="146" t="n">
        <v>1</v>
      </c>
      <c r="AS32" s="146" t="n">
        <v>28.0562500000003</v>
      </c>
      <c r="AT32" s="146" t="n">
        <v>45.0084432717682</v>
      </c>
      <c r="AU32" s="147" t="n">
        <v>6.10832557330914E-008</v>
      </c>
      <c r="AV32" s="150" t="n">
        <v>0.542215243386885</v>
      </c>
      <c r="AW32" s="77"/>
      <c r="AX32" s="77"/>
      <c r="AY32" s="77"/>
      <c r="AZ32" s="77"/>
      <c r="BA32" s="77"/>
      <c r="BB32" s="77"/>
      <c r="BC32" s="77"/>
      <c r="BD32" s="149"/>
      <c r="BF32" s="256" t="s">
        <v>158</v>
      </c>
      <c r="BG32" s="145" t="n">
        <v>2.1125</v>
      </c>
      <c r="BH32" s="162" t="n">
        <v>1</v>
      </c>
      <c r="BI32" s="146" t="n">
        <v>2.1125</v>
      </c>
      <c r="BJ32" s="146" t="n">
        <v>3.49655172413793</v>
      </c>
      <c r="BK32" s="147" t="n">
        <v>0.0696463154464778</v>
      </c>
      <c r="BL32" s="150" t="n">
        <v>0.0885280251440545</v>
      </c>
      <c r="BM32" s="77"/>
      <c r="BN32" s="77"/>
      <c r="BO32" s="77"/>
      <c r="BP32" s="77"/>
      <c r="BQ32" s="77"/>
      <c r="BR32" s="77"/>
      <c r="BS32" s="77"/>
      <c r="BT32" s="77"/>
      <c r="BU32" s="149"/>
    </row>
    <row r="33" customFormat="false" ht="15" hidden="false" customHeight="true" outlineLevel="0" collapsed="false">
      <c r="AA33" s="255" t="s">
        <v>148</v>
      </c>
      <c r="AB33" s="125" t="n">
        <v>7439.25625</v>
      </c>
      <c r="AC33" s="126" t="n">
        <v>1</v>
      </c>
      <c r="AD33" s="127" t="n">
        <v>7439.25625</v>
      </c>
      <c r="AE33" s="127" t="n">
        <v>10552.6162764265</v>
      </c>
      <c r="AF33" s="128" t="n">
        <v>4.39928623876E-049</v>
      </c>
      <c r="AG33" s="132" t="n">
        <v>0.996317842434794</v>
      </c>
      <c r="AH33" s="77"/>
      <c r="AI33" s="77"/>
      <c r="AJ33" s="77"/>
      <c r="AK33" s="77"/>
      <c r="AL33" s="77"/>
      <c r="AM33" s="149"/>
      <c r="AO33" s="84" t="s">
        <v>159</v>
      </c>
      <c r="AP33" s="144" t="s">
        <v>100</v>
      </c>
      <c r="AQ33" s="184" t="n">
        <v>0.00625000000000209</v>
      </c>
      <c r="AR33" s="162" t="n">
        <v>1</v>
      </c>
      <c r="AS33" s="147" t="n">
        <v>0.00625000000000209</v>
      </c>
      <c r="AT33" s="147" t="n">
        <v>0.0100263852242778</v>
      </c>
      <c r="AU33" s="147" t="n">
        <v>0.920766083914176</v>
      </c>
      <c r="AV33" s="150" t="n">
        <v>0.000263782643102172</v>
      </c>
      <c r="AW33" s="77"/>
      <c r="AX33" s="77"/>
      <c r="AY33" s="77"/>
      <c r="AZ33" s="77"/>
      <c r="BA33" s="77"/>
      <c r="BB33" s="77"/>
      <c r="BC33" s="77"/>
      <c r="BD33" s="149"/>
      <c r="BF33" s="257" t="s">
        <v>151</v>
      </c>
      <c r="BG33" s="241" t="n">
        <v>21.75</v>
      </c>
      <c r="BH33" s="258" t="n">
        <v>36</v>
      </c>
      <c r="BI33" s="243" t="n">
        <v>0.604166666666667</v>
      </c>
      <c r="BJ33" s="244"/>
      <c r="BK33" s="244"/>
      <c r="BL33" s="245"/>
      <c r="BM33" s="224"/>
      <c r="BN33" s="224"/>
      <c r="BO33" s="224"/>
      <c r="BP33" s="224"/>
      <c r="BQ33" s="224"/>
      <c r="BR33" s="224"/>
      <c r="BS33" s="224"/>
      <c r="BT33" s="224"/>
      <c r="BU33" s="225"/>
    </row>
    <row r="34" customFormat="false" ht="23.65" hidden="false" customHeight="false" outlineLevel="0" collapsed="false">
      <c r="AA34" s="257" t="s">
        <v>151</v>
      </c>
      <c r="AB34" s="241" t="n">
        <v>27.49375</v>
      </c>
      <c r="AC34" s="258" t="n">
        <v>39</v>
      </c>
      <c r="AD34" s="243" t="n">
        <v>0.704967948717949</v>
      </c>
      <c r="AE34" s="244"/>
      <c r="AF34" s="244"/>
      <c r="AG34" s="245"/>
      <c r="AH34" s="224"/>
      <c r="AI34" s="224"/>
      <c r="AJ34" s="224"/>
      <c r="AK34" s="224"/>
      <c r="AL34" s="224"/>
      <c r="AM34" s="225"/>
      <c r="AO34" s="84"/>
      <c r="AP34" s="144" t="s">
        <v>101</v>
      </c>
      <c r="AQ34" s="184" t="n">
        <v>0.00625000000000209</v>
      </c>
      <c r="AR34" s="146" t="n">
        <v>1</v>
      </c>
      <c r="AS34" s="147" t="n">
        <v>0.00625000000000209</v>
      </c>
      <c r="AT34" s="147" t="n">
        <v>0.0100263852242778</v>
      </c>
      <c r="AU34" s="147" t="n">
        <v>0.920766083914176</v>
      </c>
      <c r="AV34" s="150" t="n">
        <v>0.000263782643102172</v>
      </c>
      <c r="AW34" s="77"/>
      <c r="AX34" s="77"/>
      <c r="AY34" s="77"/>
      <c r="AZ34" s="77"/>
      <c r="BA34" s="77"/>
      <c r="BB34" s="77"/>
      <c r="BC34" s="77"/>
      <c r="BD34" s="149"/>
    </row>
    <row r="35" customFormat="false" ht="14.25" hidden="false" customHeight="false" outlineLevel="0" collapsed="false">
      <c r="AO35" s="84"/>
      <c r="AP35" s="144" t="s">
        <v>112</v>
      </c>
      <c r="AQ35" s="184" t="n">
        <v>0.00625000000000209</v>
      </c>
      <c r="AR35" s="146" t="n">
        <v>1</v>
      </c>
      <c r="AS35" s="147" t="n">
        <v>0.00625000000000209</v>
      </c>
      <c r="AT35" s="147" t="n">
        <v>0.0100263852242778</v>
      </c>
      <c r="AU35" s="147" t="n">
        <v>0.920766083914176</v>
      </c>
      <c r="AV35" s="150" t="n">
        <v>0.000263782643102172</v>
      </c>
      <c r="AW35" s="77"/>
      <c r="AX35" s="77"/>
      <c r="AY35" s="77"/>
      <c r="AZ35" s="77"/>
      <c r="BA35" s="77"/>
      <c r="BB35" s="77"/>
      <c r="BC35" s="77"/>
      <c r="BD35" s="149"/>
    </row>
    <row r="36" customFormat="false" ht="14.25" hidden="false" customHeight="false" outlineLevel="0" collapsed="false">
      <c r="AO36" s="84"/>
      <c r="AP36" s="144" t="s">
        <v>113</v>
      </c>
      <c r="AQ36" s="184" t="n">
        <v>0.00625000000000209</v>
      </c>
      <c r="AR36" s="146" t="n">
        <v>1</v>
      </c>
      <c r="AS36" s="147" t="n">
        <v>0.00625000000000209</v>
      </c>
      <c r="AT36" s="147" t="n">
        <v>0.0100263852242778</v>
      </c>
      <c r="AU36" s="147" t="n">
        <v>0.920766083914176</v>
      </c>
      <c r="AV36" s="150" t="n">
        <v>0.000263782643102172</v>
      </c>
      <c r="AW36" s="77"/>
      <c r="AX36" s="77"/>
      <c r="AY36" s="77"/>
      <c r="AZ36" s="77"/>
      <c r="BA36" s="77"/>
      <c r="BB36" s="77"/>
      <c r="BC36" s="77"/>
      <c r="BD36" s="149"/>
    </row>
    <row r="37" customFormat="false" ht="14.25" hidden="false" customHeight="true" outlineLevel="0" collapsed="false">
      <c r="AO37" s="229" t="s">
        <v>155</v>
      </c>
      <c r="AP37" s="144" t="s">
        <v>100</v>
      </c>
      <c r="AQ37" s="145" t="n">
        <v>23.6875</v>
      </c>
      <c r="AR37" s="162" t="n">
        <v>38</v>
      </c>
      <c r="AS37" s="147" t="n">
        <v>0.623355263157895</v>
      </c>
      <c r="AT37" s="163"/>
      <c r="AU37" s="163"/>
      <c r="AV37" s="179"/>
      <c r="AW37" s="77"/>
      <c r="AX37" s="77"/>
      <c r="AY37" s="77"/>
      <c r="AZ37" s="77"/>
      <c r="BA37" s="77"/>
      <c r="BB37" s="77"/>
      <c r="BC37" s="77"/>
      <c r="BD37" s="149"/>
    </row>
    <row r="38" customFormat="false" ht="23.25" hidden="false" customHeight="false" outlineLevel="0" collapsed="false">
      <c r="AO38" s="229"/>
      <c r="AP38" s="144" t="s">
        <v>101</v>
      </c>
      <c r="AQ38" s="145" t="n">
        <v>23.6875</v>
      </c>
      <c r="AR38" s="146" t="n">
        <v>38</v>
      </c>
      <c r="AS38" s="147" t="n">
        <v>0.623355263157895</v>
      </c>
      <c r="AT38" s="163"/>
      <c r="AU38" s="163"/>
      <c r="AV38" s="179"/>
      <c r="AW38" s="77"/>
      <c r="AX38" s="77"/>
      <c r="AY38" s="77"/>
      <c r="AZ38" s="77"/>
      <c r="BA38" s="77"/>
      <c r="BB38" s="77"/>
      <c r="BC38" s="77"/>
      <c r="BD38" s="149"/>
    </row>
    <row r="39" customFormat="false" ht="14.25" hidden="false" customHeight="false" outlineLevel="0" collapsed="false">
      <c r="AO39" s="229"/>
      <c r="AP39" s="144" t="s">
        <v>112</v>
      </c>
      <c r="AQ39" s="145" t="n">
        <v>23.6875</v>
      </c>
      <c r="AR39" s="146" t="n">
        <v>38</v>
      </c>
      <c r="AS39" s="147" t="n">
        <v>0.623355263157895</v>
      </c>
      <c r="AT39" s="163"/>
      <c r="AU39" s="163"/>
      <c r="AV39" s="179"/>
      <c r="AW39" s="77"/>
      <c r="AX39" s="77"/>
      <c r="AY39" s="77"/>
      <c r="AZ39" s="77"/>
      <c r="BA39" s="77"/>
      <c r="BB39" s="77"/>
      <c r="BC39" s="77"/>
      <c r="BD39" s="149"/>
    </row>
    <row r="40" customFormat="false" ht="14.65" hidden="false" customHeight="false" outlineLevel="0" collapsed="false">
      <c r="AO40" s="229"/>
      <c r="AP40" s="240" t="s">
        <v>113</v>
      </c>
      <c r="AQ40" s="241" t="n">
        <v>23.6875</v>
      </c>
      <c r="AR40" s="242" t="n">
        <v>38</v>
      </c>
      <c r="AS40" s="243" t="n">
        <v>0.623355263157895</v>
      </c>
      <c r="AT40" s="244"/>
      <c r="AU40" s="244"/>
      <c r="AV40" s="245"/>
      <c r="AW40" s="77"/>
      <c r="AX40" s="77"/>
      <c r="AY40" s="77"/>
      <c r="AZ40" s="77"/>
      <c r="BA40" s="77"/>
      <c r="BB40" s="77"/>
      <c r="BC40" s="77"/>
      <c r="BD40" s="149"/>
    </row>
    <row r="41" customFormat="false" ht="14.25" hidden="false" customHeight="false" outlineLevel="0" collapsed="false">
      <c r="AO41" s="172"/>
      <c r="AP41" s="77"/>
      <c r="AQ41" s="77"/>
      <c r="AR41" s="77"/>
      <c r="AS41" s="77"/>
      <c r="AT41" s="77"/>
      <c r="AU41" s="77"/>
      <c r="AV41" s="77"/>
      <c r="AW41" s="77"/>
      <c r="AX41" s="77"/>
      <c r="AY41" s="77"/>
      <c r="AZ41" s="77"/>
      <c r="BA41" s="77"/>
      <c r="BB41" s="77"/>
      <c r="BC41" s="77"/>
      <c r="BD41" s="149"/>
    </row>
    <row r="42" customFormat="false" ht="14.25" hidden="false" customHeight="true" outlineLevel="0" collapsed="false">
      <c r="AO42" s="74" t="s">
        <v>142</v>
      </c>
      <c r="AP42" s="74"/>
      <c r="AQ42" s="74"/>
      <c r="AR42" s="74"/>
      <c r="AS42" s="74"/>
      <c r="AT42" s="74"/>
      <c r="AU42" s="74"/>
      <c r="AV42" s="77"/>
      <c r="AW42" s="77"/>
      <c r="AX42" s="77"/>
      <c r="AY42" s="77"/>
      <c r="AZ42" s="77"/>
      <c r="BA42" s="77"/>
      <c r="BB42" s="77"/>
      <c r="BC42" s="77"/>
      <c r="BD42" s="149"/>
    </row>
    <row r="43" customFormat="false" ht="14.65" hidden="false" customHeight="true" outlineLevel="0" collapsed="false">
      <c r="AO43" s="84" t="s">
        <v>145</v>
      </c>
      <c r="AP43" s="84"/>
      <c r="AQ43" s="84"/>
      <c r="AR43" s="84"/>
      <c r="AS43" s="84"/>
      <c r="AT43" s="84"/>
      <c r="AU43" s="84"/>
      <c r="AV43" s="77"/>
      <c r="AW43" s="77"/>
      <c r="AX43" s="77"/>
      <c r="AY43" s="77"/>
      <c r="AZ43" s="77"/>
      <c r="BA43" s="77"/>
      <c r="BB43" s="77"/>
      <c r="BC43" s="77"/>
      <c r="BD43" s="149"/>
    </row>
    <row r="44" customFormat="false" ht="24.75" hidden="false" customHeight="false" outlineLevel="0" collapsed="false">
      <c r="AO44" s="97" t="s">
        <v>81</v>
      </c>
      <c r="AP44" s="98" t="s">
        <v>82</v>
      </c>
      <c r="AQ44" s="99" t="s">
        <v>21</v>
      </c>
      <c r="AR44" s="99" t="s">
        <v>83</v>
      </c>
      <c r="AS44" s="99" t="s">
        <v>25</v>
      </c>
      <c r="AT44" s="99" t="s">
        <v>84</v>
      </c>
      <c r="AU44" s="100" t="s">
        <v>85</v>
      </c>
      <c r="AV44" s="77"/>
      <c r="AW44" s="77"/>
      <c r="AX44" s="77"/>
      <c r="AY44" s="77"/>
      <c r="AZ44" s="77"/>
      <c r="BA44" s="77"/>
      <c r="BB44" s="77"/>
      <c r="BC44" s="77"/>
      <c r="BD44" s="149"/>
    </row>
    <row r="45" customFormat="false" ht="14.65" hidden="false" customHeight="false" outlineLevel="0" collapsed="false">
      <c r="AO45" s="255" t="s">
        <v>148</v>
      </c>
      <c r="AP45" s="125" t="n">
        <v>7439.25625</v>
      </c>
      <c r="AQ45" s="126" t="n">
        <v>1</v>
      </c>
      <c r="AR45" s="127" t="n">
        <v>7439.25625</v>
      </c>
      <c r="AS45" s="127" t="n">
        <v>13156.1018033741</v>
      </c>
      <c r="AT45" s="128" t="n">
        <v>6.89378750042728E-050</v>
      </c>
      <c r="AU45" s="129" t="n">
        <v>0.997119925208529</v>
      </c>
      <c r="AV45" s="77"/>
      <c r="AW45" s="77"/>
      <c r="AX45" s="77"/>
      <c r="AY45" s="77"/>
      <c r="AZ45" s="77"/>
      <c r="BA45" s="77"/>
      <c r="BB45" s="77"/>
      <c r="BC45" s="77"/>
      <c r="BD45" s="149"/>
    </row>
    <row r="46" customFormat="false" ht="14.25" hidden="false" customHeight="false" outlineLevel="0" collapsed="false">
      <c r="AO46" s="256" t="s">
        <v>154</v>
      </c>
      <c r="AP46" s="145" t="n">
        <v>6.00625</v>
      </c>
      <c r="AQ46" s="162" t="n">
        <v>1</v>
      </c>
      <c r="AR46" s="146" t="n">
        <v>6.00625</v>
      </c>
      <c r="AS46" s="146" t="n">
        <v>10.6218731820826</v>
      </c>
      <c r="AT46" s="147" t="n">
        <v>0.0023592986277611</v>
      </c>
      <c r="AU46" s="148" t="n">
        <v>0.218458740622869</v>
      </c>
      <c r="AV46" s="77"/>
      <c r="AW46" s="77"/>
      <c r="AX46" s="77"/>
      <c r="AY46" s="77"/>
      <c r="AZ46" s="77"/>
      <c r="BA46" s="77"/>
      <c r="BB46" s="77"/>
      <c r="BC46" s="77"/>
      <c r="BD46" s="149"/>
    </row>
    <row r="47" customFormat="false" ht="14.65" hidden="false" customHeight="false" outlineLevel="0" collapsed="false">
      <c r="AO47" s="257" t="s">
        <v>151</v>
      </c>
      <c r="AP47" s="241" t="n">
        <v>21.4875</v>
      </c>
      <c r="AQ47" s="258" t="n">
        <v>38</v>
      </c>
      <c r="AR47" s="243" t="n">
        <v>0.56546052631579</v>
      </c>
      <c r="AS47" s="244"/>
      <c r="AT47" s="244"/>
      <c r="AU47" s="259"/>
      <c r="AV47" s="224"/>
      <c r="AW47" s="224"/>
      <c r="AX47" s="224"/>
      <c r="AY47" s="224"/>
      <c r="AZ47" s="224"/>
      <c r="BA47" s="224"/>
      <c r="BB47" s="224"/>
      <c r="BC47" s="224"/>
      <c r="BD47" s="225"/>
    </row>
  </sheetData>
  <mergeCells count="85">
    <mergeCell ref="B1:L1"/>
    <mergeCell ref="N1:Y1"/>
    <mergeCell ref="AA1:AM1"/>
    <mergeCell ref="AO1:BD1"/>
    <mergeCell ref="BF1:BU1"/>
    <mergeCell ref="B2:I2"/>
    <mergeCell ref="K2:L2"/>
    <mergeCell ref="N2:U2"/>
    <mergeCell ref="W2:Y2"/>
    <mergeCell ref="AA2:AH2"/>
    <mergeCell ref="AJ2:AM2"/>
    <mergeCell ref="AO2:AV2"/>
    <mergeCell ref="AX2:BD2"/>
    <mergeCell ref="BF2:BM2"/>
    <mergeCell ref="BO2:BU2"/>
    <mergeCell ref="B3:I3"/>
    <mergeCell ref="K3:L3"/>
    <mergeCell ref="N3:U3"/>
    <mergeCell ref="AA3:AH3"/>
    <mergeCell ref="AO3:AV3"/>
    <mergeCell ref="BF3:BM3"/>
    <mergeCell ref="B4:C4"/>
    <mergeCell ref="N4:O4"/>
    <mergeCell ref="AA4:AB4"/>
    <mergeCell ref="AO4:AP4"/>
    <mergeCell ref="BF4:BG4"/>
    <mergeCell ref="B5:B8"/>
    <mergeCell ref="N5:N8"/>
    <mergeCell ref="AA5:AA8"/>
    <mergeCell ref="AO5:AO8"/>
    <mergeCell ref="BF5:BF8"/>
    <mergeCell ref="X6:Y6"/>
    <mergeCell ref="AY6:AZ6"/>
    <mergeCell ref="BA6:BB6"/>
    <mergeCell ref="BC6:BD6"/>
    <mergeCell ref="BO6:BQ6"/>
    <mergeCell ref="BR6:BU6"/>
    <mergeCell ref="X7:Y7"/>
    <mergeCell ref="AY7:AZ7"/>
    <mergeCell ref="BA7:BB7"/>
    <mergeCell ref="BC7:BD7"/>
    <mergeCell ref="BO7:BQ7"/>
    <mergeCell ref="BR7:BU7"/>
    <mergeCell ref="B9:B12"/>
    <mergeCell ref="N9:N12"/>
    <mergeCell ref="AA9:AA12"/>
    <mergeCell ref="AO9:AO12"/>
    <mergeCell ref="BF9:BF12"/>
    <mergeCell ref="X10:Y10"/>
    <mergeCell ref="AY10:AZ10"/>
    <mergeCell ref="BA10:BB10"/>
    <mergeCell ref="BC10:BD10"/>
    <mergeCell ref="BO10:BQ10"/>
    <mergeCell ref="BR10:BU10"/>
    <mergeCell ref="X11:Y11"/>
    <mergeCell ref="AY11:AZ11"/>
    <mergeCell ref="BA11:BB11"/>
    <mergeCell ref="BC11:BD11"/>
    <mergeCell ref="BO11:BQ11"/>
    <mergeCell ref="BR11:BU11"/>
    <mergeCell ref="N13:N16"/>
    <mergeCell ref="AA13:AA16"/>
    <mergeCell ref="AO13:AO16"/>
    <mergeCell ref="BF13:BF16"/>
    <mergeCell ref="B14:H14"/>
    <mergeCell ref="B15:H15"/>
    <mergeCell ref="AA17:AA20"/>
    <mergeCell ref="AO17:AO20"/>
    <mergeCell ref="BF17:BF20"/>
    <mergeCell ref="N18:T18"/>
    <mergeCell ref="N19:T19"/>
    <mergeCell ref="AA21:AA24"/>
    <mergeCell ref="AO21:AO24"/>
    <mergeCell ref="BF21:BF24"/>
    <mergeCell ref="AA25:AA28"/>
    <mergeCell ref="AO25:AO28"/>
    <mergeCell ref="BF26:BL26"/>
    <mergeCell ref="BF27:BL27"/>
    <mergeCell ref="AO29:AO32"/>
    <mergeCell ref="AA30:AG30"/>
    <mergeCell ref="AA31:AG31"/>
    <mergeCell ref="AO33:AO36"/>
    <mergeCell ref="AO37:AO40"/>
    <mergeCell ref="AO42:AU42"/>
    <mergeCell ref="AO43:AU4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LibreOffice/5.1.5.2$Windows_x86 LibreOffice_project/7a864d8825610a8c07cfc3bc01dd4fce6a9447e5</Application>
  <Company>Technische Universiteit Eindhoven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2013-05-09T12:54:42Z</dcterms:created>
  <dc:creator>Daniel Lakens</dc:creator>
  <dc:description/>
  <dc:language>zh-TW</dc:language>
  <cp:lastModifiedBy/>
  <dcterms:modified xsi:type="dcterms:W3CDTF">2016-10-26T17:34:02Z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Technische Universiteit Eindhoven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