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 activeTab="1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R23" i="2"/>
  <c r="R3"/>
  <c r="R4"/>
  <c r="R5"/>
  <c r="R6"/>
  <c r="R7"/>
  <c r="R8"/>
  <c r="R9"/>
  <c r="R10"/>
  <c r="R11"/>
  <c r="R12"/>
  <c r="R13"/>
  <c r="R14"/>
  <c r="R15"/>
  <c r="R16"/>
  <c r="R17"/>
  <c r="R18"/>
  <c r="R19"/>
  <c r="R20"/>
  <c r="R21"/>
  <c r="R22"/>
  <c r="R2"/>
  <c r="Q3"/>
  <c r="Q4"/>
  <c r="Q5"/>
  <c r="Q6"/>
  <c r="Q7"/>
  <c r="Q8"/>
  <c r="Q9"/>
  <c r="Q10"/>
  <c r="Q11"/>
  <c r="Q12"/>
  <c r="Q13"/>
  <c r="Q14"/>
  <c r="Q15"/>
  <c r="Q16"/>
  <c r="Q17"/>
  <c r="Q18"/>
  <c r="Q19"/>
  <c r="Q20"/>
  <c r="Q21"/>
  <c r="Q22"/>
  <c r="Q23"/>
  <c r="Q2"/>
  <c r="P3"/>
  <c r="P4"/>
  <c r="P5"/>
  <c r="P6"/>
  <c r="P7"/>
  <c r="P8"/>
  <c r="P9"/>
  <c r="P10"/>
  <c r="P11"/>
  <c r="P12"/>
  <c r="P13"/>
  <c r="P14"/>
  <c r="P15"/>
  <c r="P16"/>
  <c r="P17"/>
  <c r="P18"/>
  <c r="P19"/>
  <c r="P20"/>
  <c r="P21"/>
  <c r="P22"/>
  <c r="P23"/>
  <c r="P2"/>
  <c r="S1"/>
  <c r="F3" i="3"/>
  <c r="F4"/>
  <c r="E3"/>
  <c r="E4"/>
  <c r="F2"/>
  <c r="E2"/>
  <c r="X4" i="2"/>
  <c r="X8"/>
  <c r="X12"/>
  <c r="X16"/>
  <c r="I3"/>
  <c r="X3" s="1"/>
  <c r="I4"/>
  <c r="N4" s="1"/>
  <c r="O4" s="1"/>
  <c r="I5"/>
  <c r="X5" s="1"/>
  <c r="I6"/>
  <c r="X6" s="1"/>
  <c r="I7"/>
  <c r="X7" s="1"/>
  <c r="I8"/>
  <c r="N8" s="1"/>
  <c r="O8" s="1"/>
  <c r="I9"/>
  <c r="X9" s="1"/>
  <c r="I10"/>
  <c r="X10" s="1"/>
  <c r="I11"/>
  <c r="X11" s="1"/>
  <c r="I12"/>
  <c r="N12" s="1"/>
  <c r="O12" s="1"/>
  <c r="I13"/>
  <c r="X13" s="1"/>
  <c r="I14"/>
  <c r="X14" s="1"/>
  <c r="I15"/>
  <c r="X15" s="1"/>
  <c r="I16"/>
  <c r="N16" s="1"/>
  <c r="O16" s="1"/>
  <c r="I17"/>
  <c r="X17" s="1"/>
  <c r="I18"/>
  <c r="X18" s="1"/>
  <c r="I19"/>
  <c r="X19" s="1"/>
  <c r="I20"/>
  <c r="N20" s="1"/>
  <c r="O20" s="1"/>
  <c r="I21"/>
  <c r="X21" s="1"/>
  <c r="I22"/>
  <c r="X22" s="1"/>
  <c r="I23"/>
  <c r="X23" s="1"/>
  <c r="I2"/>
  <c r="N2" s="1"/>
  <c r="O2" s="1"/>
  <c r="H4"/>
  <c r="H5"/>
  <c r="H6"/>
  <c r="H7"/>
  <c r="H8"/>
  <c r="H9"/>
  <c r="H10"/>
  <c r="H11"/>
  <c r="H12"/>
  <c r="H13"/>
  <c r="H14"/>
  <c r="H15"/>
  <c r="H16"/>
  <c r="H17"/>
  <c r="H18"/>
  <c r="H19"/>
  <c r="H20"/>
  <c r="H21"/>
  <c r="H22"/>
  <c r="H23"/>
  <c r="H3"/>
  <c r="H2"/>
  <c r="G3"/>
  <c r="S3" s="1"/>
  <c r="G4"/>
  <c r="L4" s="1"/>
  <c r="M4" s="1"/>
  <c r="G5"/>
  <c r="L5" s="1"/>
  <c r="G6"/>
  <c r="L6" s="1"/>
  <c r="M6" s="1"/>
  <c r="G7"/>
  <c r="S7" s="1"/>
  <c r="G8"/>
  <c r="L8" s="1"/>
  <c r="M8" s="1"/>
  <c r="G9"/>
  <c r="L9" s="1"/>
  <c r="G10"/>
  <c r="L10" s="1"/>
  <c r="M10" s="1"/>
  <c r="G11"/>
  <c r="S11" s="1"/>
  <c r="G12"/>
  <c r="L12" s="1"/>
  <c r="M12" s="1"/>
  <c r="G13"/>
  <c r="L13" s="1"/>
  <c r="G14"/>
  <c r="L14" s="1"/>
  <c r="M14" s="1"/>
  <c r="G15"/>
  <c r="S15" s="1"/>
  <c r="G16"/>
  <c r="L16" s="1"/>
  <c r="M16" s="1"/>
  <c r="G17"/>
  <c r="L17" s="1"/>
  <c r="G18"/>
  <c r="L18" s="1"/>
  <c r="G19"/>
  <c r="S19" s="1"/>
  <c r="G20"/>
  <c r="L20" s="1"/>
  <c r="M20" s="1"/>
  <c r="G21"/>
  <c r="L21" s="1"/>
  <c r="G22"/>
  <c r="L22" s="1"/>
  <c r="G23"/>
  <c r="S23" s="1"/>
  <c r="G2"/>
  <c r="S2" s="1"/>
  <c r="F23"/>
  <c r="F3"/>
  <c r="F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"/>
  <c r="G17" i="1"/>
  <c r="F17"/>
  <c r="G16"/>
  <c r="F16"/>
  <c r="G15"/>
  <c r="F15"/>
  <c r="G14"/>
  <c r="F14"/>
  <c r="G13"/>
  <c r="F13"/>
  <c r="G12"/>
  <c r="F12"/>
  <c r="G11"/>
  <c r="F11"/>
  <c r="G10"/>
  <c r="F10"/>
  <c r="G9"/>
  <c r="F9"/>
  <c r="G8"/>
  <c r="F8"/>
  <c r="G7"/>
  <c r="F7"/>
  <c r="G6"/>
  <c r="F6"/>
  <c r="G5"/>
  <c r="F5"/>
  <c r="G4"/>
  <c r="F4"/>
  <c r="F3"/>
  <c r="G3"/>
  <c r="G18"/>
  <c r="G19"/>
  <c r="G20"/>
  <c r="F18"/>
  <c r="F19"/>
  <c r="F20"/>
  <c r="G2"/>
  <c r="F2"/>
  <c r="X2" i="2" l="1"/>
  <c r="X20"/>
  <c r="S20"/>
  <c r="S16"/>
  <c r="S12"/>
  <c r="S8"/>
  <c r="S4"/>
  <c r="L23"/>
  <c r="M23" s="1"/>
  <c r="L19"/>
  <c r="M19" s="1"/>
  <c r="L15"/>
  <c r="M15" s="1"/>
  <c r="L11"/>
  <c r="M11" s="1"/>
  <c r="L7"/>
  <c r="M7" s="1"/>
  <c r="L3"/>
  <c r="M3" s="1"/>
  <c r="N21"/>
  <c r="O21" s="1"/>
  <c r="N17"/>
  <c r="O17" s="1"/>
  <c r="N13"/>
  <c r="O13" s="1"/>
  <c r="N9"/>
  <c r="O9" s="1"/>
  <c r="N5"/>
  <c r="O5" s="1"/>
  <c r="S21"/>
  <c r="S17"/>
  <c r="S13"/>
  <c r="S9"/>
  <c r="S5"/>
  <c r="L2"/>
  <c r="N22"/>
  <c r="O22" s="1"/>
  <c r="N18"/>
  <c r="O18" s="1"/>
  <c r="N14"/>
  <c r="O14" s="1"/>
  <c r="N10"/>
  <c r="O10" s="1"/>
  <c r="N6"/>
  <c r="O6" s="1"/>
  <c r="S22"/>
  <c r="S18"/>
  <c r="S14"/>
  <c r="S10"/>
  <c r="S6"/>
  <c r="N23"/>
  <c r="O23" s="1"/>
  <c r="N19"/>
  <c r="O19" s="1"/>
  <c r="N15"/>
  <c r="O15" s="1"/>
  <c r="N11"/>
  <c r="O11" s="1"/>
  <c r="N7"/>
  <c r="O7" s="1"/>
  <c r="N3"/>
  <c r="O3" s="1"/>
  <c r="M17"/>
  <c r="M13"/>
  <c r="M9"/>
  <c r="M22"/>
  <c r="M18"/>
  <c r="M2"/>
  <c r="M21"/>
  <c r="M5"/>
</calcChain>
</file>

<file path=xl/sharedStrings.xml><?xml version="1.0" encoding="utf-8"?>
<sst xmlns="http://schemas.openxmlformats.org/spreadsheetml/2006/main" count="25" uniqueCount="21">
  <si>
    <t>VT_DC</t>
  </si>
  <si>
    <t>phi1</t>
  </si>
  <si>
    <t>ref (ms)</t>
  </si>
  <si>
    <t>Ao (ms)</t>
  </si>
  <si>
    <t>Bo (ms)</t>
  </si>
  <si>
    <t>phi2</t>
  </si>
  <si>
    <t>Rds</t>
  </si>
  <si>
    <t>Spatial Angle</t>
  </si>
  <si>
    <t>$\tau_1$ (in ms)</t>
  </si>
  <si>
    <t>$\tau_2$ (in ms)</t>
  </si>
  <si>
    <t>$\phi_1$  (in $\degrees$)</t>
  </si>
  <si>
    <t>$\phi_2$ (in $\degrees$)</t>
  </si>
  <si>
    <t>VT</t>
  </si>
  <si>
    <t>ref (us)</t>
  </si>
  <si>
    <t>Bo (us)</t>
  </si>
  <si>
    <t>$\tau_2$ (in us)</t>
  </si>
  <si>
    <t>tau*c/d</t>
  </si>
  <si>
    <t>phi in rad</t>
  </si>
  <si>
    <t>phi'</t>
  </si>
  <si>
    <t>tau'</t>
  </si>
  <si>
    <t>l'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</si>
</sst>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/>
    <c:plotArea>
      <c:layout/>
      <c:scatterChart>
        <c:scatterStyle val="lineMarker"/>
        <c:ser>
          <c:idx val="0"/>
          <c:order val="0"/>
          <c:tx>
            <c:strRef>
              <c:f>Sheet1!$G$1</c:f>
              <c:strCache>
                <c:ptCount val="1"/>
                <c:pt idx="0">
                  <c:v>phi2</c:v>
                </c:pt>
              </c:strCache>
            </c:strRef>
          </c:tx>
          <c:spPr>
            <a:ln w="28575">
              <a:noFill/>
            </a:ln>
          </c:spPr>
          <c:xVal>
            <c:numRef>
              <c:f>Sheet1!$B$2:$B$14</c:f>
              <c:numCache>
                <c:formatCode>General</c:formatCode>
                <c:ptCount val="13"/>
                <c:pt idx="0">
                  <c:v>0.4</c:v>
                </c:pt>
                <c:pt idx="1">
                  <c:v>0.2</c:v>
                </c:pt>
                <c:pt idx="2">
                  <c:v>0</c:v>
                </c:pt>
                <c:pt idx="3">
                  <c:v>-0.2</c:v>
                </c:pt>
                <c:pt idx="4">
                  <c:v>-0.4</c:v>
                </c:pt>
                <c:pt idx="5">
                  <c:v>-0.60000000000000009</c:v>
                </c:pt>
                <c:pt idx="6">
                  <c:v>-0.8</c:v>
                </c:pt>
                <c:pt idx="7">
                  <c:v>-1</c:v>
                </c:pt>
                <c:pt idx="8">
                  <c:v>-1.2000000000000002</c:v>
                </c:pt>
                <c:pt idx="9">
                  <c:v>-1.4000000000000001</c:v>
                </c:pt>
                <c:pt idx="10">
                  <c:v>-1.6</c:v>
                </c:pt>
                <c:pt idx="11">
                  <c:v>-1.8</c:v>
                </c:pt>
                <c:pt idx="12">
                  <c:v>-2</c:v>
                </c:pt>
              </c:numCache>
            </c:numRef>
          </c:xVal>
          <c:yVal>
            <c:numRef>
              <c:f>Sheet1!$G$2:$G$14</c:f>
              <c:numCache>
                <c:formatCode>General</c:formatCode>
                <c:ptCount val="13"/>
                <c:pt idx="0">
                  <c:v>-13.69799999999981</c:v>
                </c:pt>
                <c:pt idx="1">
                  <c:v>-15.15599999999977</c:v>
                </c:pt>
                <c:pt idx="2">
                  <c:v>-16.362000000000076</c:v>
                </c:pt>
                <c:pt idx="3">
                  <c:v>-17.49599999999991</c:v>
                </c:pt>
                <c:pt idx="4">
                  <c:v>-19.637999999999955</c:v>
                </c:pt>
                <c:pt idx="5">
                  <c:v>-20.808000000000028</c:v>
                </c:pt>
                <c:pt idx="6">
                  <c:v>-23.562000000000083</c:v>
                </c:pt>
                <c:pt idx="7">
                  <c:v>-28.151999999999777</c:v>
                </c:pt>
                <c:pt idx="8">
                  <c:v>-32.075999999999908</c:v>
                </c:pt>
                <c:pt idx="9">
                  <c:v>-39.924000000000163</c:v>
                </c:pt>
                <c:pt idx="10">
                  <c:v>-49.751999999999796</c:v>
                </c:pt>
                <c:pt idx="11">
                  <c:v>-70.685999999999851</c:v>
                </c:pt>
                <c:pt idx="12">
                  <c:v>-118.33200000000024</c:v>
                </c:pt>
              </c:numCache>
            </c:numRef>
          </c:yVal>
        </c:ser>
        <c:axId val="210638720"/>
        <c:axId val="210650240"/>
      </c:scatterChart>
      <c:valAx>
        <c:axId val="210638720"/>
        <c:scaling>
          <c:orientation val="minMax"/>
        </c:scaling>
        <c:axPos val="b"/>
        <c:numFmt formatCode="General" sourceLinked="1"/>
        <c:tickLblPos val="nextTo"/>
        <c:crossAx val="210650240"/>
        <c:crosses val="autoZero"/>
        <c:crossBetween val="midCat"/>
      </c:valAx>
      <c:valAx>
        <c:axId val="210650240"/>
        <c:scaling>
          <c:orientation val="minMax"/>
        </c:scaling>
        <c:axPos val="l"/>
        <c:majorGridlines/>
        <c:numFmt formatCode="General" sourceLinked="1"/>
        <c:tickLblPos val="nextTo"/>
        <c:crossAx val="210638720"/>
        <c:crosses val="autoZero"/>
        <c:crossBetween val="midCat"/>
      </c:valAx>
    </c:plotArea>
    <c:legend>
      <c:legendPos val="r"/>
    </c:legend>
    <c:plotVisOnly val="1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600075</xdr:colOff>
      <xdr:row>4</xdr:row>
      <xdr:rowOff>0</xdr:rowOff>
    </xdr:from>
    <xdr:to>
      <xdr:col>15</xdr:col>
      <xdr:colOff>295275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G20"/>
  <sheetViews>
    <sheetView topLeftCell="A3" workbookViewId="0">
      <selection activeCell="B22" sqref="B22"/>
    </sheetView>
  </sheetViews>
  <sheetFormatPr defaultRowHeight="15"/>
  <sheetData>
    <row r="1" spans="2:7">
      <c r="B1" t="s">
        <v>0</v>
      </c>
      <c r="C1" t="s">
        <v>2</v>
      </c>
      <c r="D1" t="s">
        <v>3</v>
      </c>
      <c r="E1" t="s">
        <v>4</v>
      </c>
      <c r="F1" t="s">
        <v>1</v>
      </c>
      <c r="G1" t="s">
        <v>5</v>
      </c>
    </row>
    <row r="2" spans="2:7">
      <c r="B2">
        <v>0.4</v>
      </c>
      <c r="C2">
        <v>1.10002</v>
      </c>
      <c r="D2">
        <v>1.1038300000000001</v>
      </c>
      <c r="E2">
        <v>1.1076299999999999</v>
      </c>
      <c r="F2">
        <f>-(D2-C2)*5*360</f>
        <v>-6.858000000000164</v>
      </c>
      <c r="G2">
        <f>-(E2-C2)*5*360</f>
        <v>-13.69799999999981</v>
      </c>
    </row>
    <row r="3" spans="2:7">
      <c r="B3">
        <v>0.2</v>
      </c>
      <c r="C3">
        <v>1.1000000000000001</v>
      </c>
      <c r="D3">
        <v>1.10408</v>
      </c>
      <c r="E3">
        <v>1.10842</v>
      </c>
      <c r="F3">
        <f>-(D3-C3)*5*360</f>
        <v>-7.3439999999997507</v>
      </c>
      <c r="G3">
        <f>-(E3-C3)*5*360</f>
        <v>-15.15599999999977</v>
      </c>
    </row>
    <row r="4" spans="2:7">
      <c r="B4">
        <v>0</v>
      </c>
      <c r="C4">
        <v>1.09964</v>
      </c>
      <c r="D4">
        <v>1.1035999999999999</v>
      </c>
      <c r="E4">
        <v>1.10873</v>
      </c>
      <c r="F4">
        <f>-(D4-C4)*5*360</f>
        <v>-7.1279999999999344</v>
      </c>
      <c r="G4">
        <f>-(E4-C4)*5*360</f>
        <v>-16.362000000000076</v>
      </c>
    </row>
    <row r="5" spans="2:7">
      <c r="B5">
        <v>-0.2</v>
      </c>
      <c r="C5">
        <v>1.1000000000000001</v>
      </c>
      <c r="D5">
        <v>1.1047199999999999</v>
      </c>
      <c r="E5">
        <v>1.10972</v>
      </c>
      <c r="F5">
        <f>-(D5-C5)*5*360</f>
        <v>-8.4959999999997038</v>
      </c>
      <c r="G5">
        <f>-(E5-C5)*5*360</f>
        <v>-17.49599999999991</v>
      </c>
    </row>
    <row r="6" spans="2:7">
      <c r="B6">
        <v>-0.4</v>
      </c>
      <c r="C6">
        <v>1.1000000000000001</v>
      </c>
      <c r="D6">
        <v>1.10582</v>
      </c>
      <c r="E6">
        <v>1.1109100000000001</v>
      </c>
      <c r="F6">
        <f t="shared" ref="F6:F13" si="0">-(D6-C6)*5*360</f>
        <v>-10.475999999999885</v>
      </c>
      <c r="G6">
        <f t="shared" ref="G6:G13" si="1">-(E6-C6)*5*360</f>
        <v>-19.637999999999955</v>
      </c>
    </row>
    <row r="7" spans="2:7">
      <c r="B7">
        <v>-0.60000000000000009</v>
      </c>
      <c r="C7">
        <v>1.09964</v>
      </c>
      <c r="D7">
        <v>1.1061799999999999</v>
      </c>
      <c r="E7">
        <v>1.1112</v>
      </c>
      <c r="F7">
        <f t="shared" si="0"/>
        <v>-11.771999999999982</v>
      </c>
      <c r="G7">
        <f t="shared" si="1"/>
        <v>-20.808000000000028</v>
      </c>
    </row>
    <row r="8" spans="2:7">
      <c r="B8">
        <v>-0.8</v>
      </c>
      <c r="C8">
        <v>1.10036</v>
      </c>
      <c r="D8">
        <v>1.1069100000000001</v>
      </c>
      <c r="E8">
        <v>1.1134500000000001</v>
      </c>
      <c r="F8">
        <f t="shared" si="0"/>
        <v>-11.7900000000001</v>
      </c>
      <c r="G8">
        <f t="shared" si="1"/>
        <v>-23.562000000000083</v>
      </c>
    </row>
    <row r="9" spans="2:7">
      <c r="B9">
        <v>-1</v>
      </c>
      <c r="C9">
        <v>1.1000000000000001</v>
      </c>
      <c r="D9">
        <v>1.1080000000000001</v>
      </c>
      <c r="E9">
        <v>1.11564</v>
      </c>
      <c r="F9">
        <f t="shared" si="0"/>
        <v>-14.400000000000013</v>
      </c>
      <c r="G9">
        <f t="shared" si="1"/>
        <v>-28.151999999999777</v>
      </c>
    </row>
    <row r="10" spans="2:7">
      <c r="B10">
        <v>-1.2000000000000002</v>
      </c>
      <c r="C10">
        <v>1.10036</v>
      </c>
      <c r="D10">
        <v>1.1090899999999999</v>
      </c>
      <c r="E10">
        <v>1.11818</v>
      </c>
      <c r="F10">
        <f t="shared" si="0"/>
        <v>-15.713999999999828</v>
      </c>
      <c r="G10">
        <f t="shared" si="1"/>
        <v>-32.075999999999908</v>
      </c>
    </row>
    <row r="11" spans="2:7">
      <c r="B11">
        <v>-1.4000000000000001</v>
      </c>
      <c r="C11">
        <v>1.09964</v>
      </c>
      <c r="D11">
        <v>1.1109100000000001</v>
      </c>
      <c r="E11">
        <v>1.12182</v>
      </c>
      <c r="F11">
        <f t="shared" si="0"/>
        <v>-20.286000000000204</v>
      </c>
      <c r="G11">
        <f t="shared" si="1"/>
        <v>-39.924000000000163</v>
      </c>
    </row>
    <row r="12" spans="2:7">
      <c r="B12">
        <v>-1.6</v>
      </c>
      <c r="C12">
        <v>1.1000000000000001</v>
      </c>
      <c r="D12">
        <v>1.1134500000000001</v>
      </c>
      <c r="E12">
        <v>1.12764</v>
      </c>
      <c r="F12">
        <f t="shared" si="0"/>
        <v>-24.20999999999993</v>
      </c>
      <c r="G12">
        <f t="shared" si="1"/>
        <v>-49.751999999999796</v>
      </c>
    </row>
    <row r="13" spans="2:7">
      <c r="B13">
        <v>-1.8</v>
      </c>
      <c r="C13">
        <v>1.1000000000000001</v>
      </c>
      <c r="D13">
        <v>1.1185499999999999</v>
      </c>
      <c r="E13">
        <v>1.13927</v>
      </c>
      <c r="F13">
        <f t="shared" si="0"/>
        <v>-33.389999999999716</v>
      </c>
      <c r="G13">
        <f t="shared" si="1"/>
        <v>-70.685999999999851</v>
      </c>
    </row>
    <row r="14" spans="2:7">
      <c r="B14">
        <v>-2</v>
      </c>
      <c r="C14">
        <v>1.10093</v>
      </c>
      <c r="D14">
        <v>1.13056</v>
      </c>
      <c r="E14">
        <v>1.1666700000000001</v>
      </c>
      <c r="F14">
        <f>-(D14-C14)*5*360</f>
        <v>-53.334000000000081</v>
      </c>
      <c r="G14">
        <f>-(E14-C14)*5*360</f>
        <v>-118.33200000000024</v>
      </c>
    </row>
    <row r="15" spans="2:7">
      <c r="B15">
        <v>-2.2000000000000002</v>
      </c>
      <c r="F15">
        <f t="shared" ref="F15:F16" si="2">-(D15-C15)*5*360</f>
        <v>0</v>
      </c>
      <c r="G15">
        <f t="shared" ref="G15:G16" si="3">-(E15-C15)*5*360</f>
        <v>0</v>
      </c>
    </row>
    <row r="16" spans="2:7">
      <c r="F16">
        <f t="shared" si="2"/>
        <v>0</v>
      </c>
      <c r="G16">
        <f t="shared" si="3"/>
        <v>0</v>
      </c>
    </row>
    <row r="17" spans="6:7">
      <c r="F17">
        <f t="shared" ref="F17:F20" si="4">-(D17-C17)*5*360</f>
        <v>0</v>
      </c>
      <c r="G17">
        <f t="shared" ref="G17:G20" si="5">-(E17-C17)*5*360</f>
        <v>0</v>
      </c>
    </row>
    <row r="18" spans="6:7">
      <c r="F18">
        <f t="shared" si="4"/>
        <v>0</v>
      </c>
      <c r="G18">
        <f t="shared" si="5"/>
        <v>0</v>
      </c>
    </row>
    <row r="19" spans="6:7">
      <c r="F19">
        <f t="shared" si="4"/>
        <v>0</v>
      </c>
      <c r="G19">
        <f t="shared" si="5"/>
        <v>0</v>
      </c>
    </row>
    <row r="20" spans="6:7">
      <c r="F20">
        <f t="shared" si="4"/>
        <v>0</v>
      </c>
      <c r="G20">
        <f t="shared" si="5"/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X23"/>
  <sheetViews>
    <sheetView tabSelected="1" topLeftCell="E1" workbookViewId="0">
      <selection activeCell="O1" sqref="O1"/>
    </sheetView>
  </sheetViews>
  <sheetFormatPr defaultRowHeight="15"/>
  <cols>
    <col min="9" max="9" width="23.140625" bestFit="1" customWidth="1"/>
    <col min="12" max="12" width="12.7109375" bestFit="1" customWidth="1"/>
    <col min="13" max="13" width="12.5703125" bestFit="1" customWidth="1"/>
    <col min="19" max="19" width="31.42578125" customWidth="1"/>
  </cols>
  <sheetData>
    <row r="1" spans="2:24">
      <c r="B1" t="s">
        <v>6</v>
      </c>
      <c r="C1" t="s">
        <v>2</v>
      </c>
      <c r="D1" t="s">
        <v>3</v>
      </c>
      <c r="E1" t="s">
        <v>4</v>
      </c>
      <c r="F1" t="s">
        <v>8</v>
      </c>
      <c r="G1" t="s">
        <v>9</v>
      </c>
      <c r="H1" t="s">
        <v>10</v>
      </c>
      <c r="I1" t="s">
        <v>11</v>
      </c>
      <c r="L1" t="s">
        <v>16</v>
      </c>
      <c r="M1" t="s">
        <v>7</v>
      </c>
      <c r="N1" t="s">
        <v>17</v>
      </c>
      <c r="O1" t="s">
        <v>18</v>
      </c>
      <c r="P1" t="s">
        <v>19</v>
      </c>
      <c r="Q1" t="s">
        <v>20</v>
      </c>
      <c r="S1" t="str">
        <f>CONCATENATE(B1, " &amp; ", G1, " &amp; ",I1, " \\ ")</f>
        <v xml:space="preserve">Rds &amp; $\tau_2$ (in ms) &amp; $\phi_2$ (in $\degrees$) \\ </v>
      </c>
    </row>
    <row r="2" spans="2:24">
      <c r="B2">
        <v>200</v>
      </c>
      <c r="C2">
        <v>1.10036</v>
      </c>
      <c r="D2">
        <v>1.10436</v>
      </c>
      <c r="E2">
        <v>1.10836</v>
      </c>
      <c r="F2">
        <f>ROUNDUP(D2-C2,3)</f>
        <v>4.0000000000000001E-3</v>
      </c>
      <c r="G2">
        <f>ROUNDUP(E2-C2,3)</f>
        <v>9.0000000000000011E-3</v>
      </c>
      <c r="H2">
        <f>ROUNDUP(-(D2-C2)*5*360,3)</f>
        <v>-7.2010000000000005</v>
      </c>
      <c r="I2">
        <f>ROUNDUP(-(E2-C2)*5*360,3)</f>
        <v>-14.4</v>
      </c>
      <c r="L2">
        <f>G2*340/(1000*0.03)</f>
        <v>0.10200000000000002</v>
      </c>
      <c r="M2">
        <f t="shared" ref="M2:M23" si="0">180*ACOS(L2)/PI()</f>
        <v>84.145648959444301</v>
      </c>
      <c r="N2">
        <f>I2*PI()/180</f>
        <v>-0.25132741228718347</v>
      </c>
      <c r="O2">
        <f>ACOS(COS(N2))*180/PI()</f>
        <v>14.400000000000007</v>
      </c>
      <c r="P2">
        <f>O2/360/5</f>
        <v>8.0000000000000036E-3</v>
      </c>
      <c r="Q2">
        <f>P2*340/(1000*0.03)</f>
        <v>9.0666666666666701E-2</v>
      </c>
      <c r="R2">
        <f>180*ACOS(Q2)/PI()</f>
        <v>84.798038915108464</v>
      </c>
      <c r="S2" t="str">
        <f t="shared" ref="S2:S23" si="1">CONCATENATE(B2, " &amp; ", G2, " &amp; ",I2, " \\ ")</f>
        <v xml:space="preserve">200 &amp; 0.009 &amp; -14.4 \\ </v>
      </c>
      <c r="X2">
        <f>-I2</f>
        <v>14.4</v>
      </c>
    </row>
    <row r="3" spans="2:24">
      <c r="B3">
        <v>400</v>
      </c>
      <c r="C3">
        <v>1.1000000000000001</v>
      </c>
      <c r="D3">
        <v>1.1080000000000001</v>
      </c>
      <c r="E3">
        <v>1.11673</v>
      </c>
      <c r="F3">
        <f t="shared" ref="F3:F22" si="2">ROUNDUP(D3-C3,3)</f>
        <v>9.0000000000000011E-3</v>
      </c>
      <c r="G3">
        <f t="shared" ref="G3:G23" si="3">ROUNDUP(E3-C3,3)</f>
        <v>1.7000000000000001E-2</v>
      </c>
      <c r="H3">
        <f>ROUNDUP(-(D3-C3)*5*360,3)</f>
        <v>-14.4</v>
      </c>
      <c r="I3">
        <f t="shared" ref="I3:I23" si="4">ROUNDUP(-(E3-C3)*5*360,3)</f>
        <v>-30.114000000000001</v>
      </c>
      <c r="L3">
        <f t="shared" ref="L3:L23" si="5">G3*340/(1000*0.03)</f>
        <v>0.19266666666666668</v>
      </c>
      <c r="M3">
        <f t="shared" si="0"/>
        <v>78.891551116578867</v>
      </c>
      <c r="N3">
        <f t="shared" ref="N3:N23" si="6">I3*PI()/180</f>
        <v>-0.52558845094557238</v>
      </c>
      <c r="O3">
        <f t="shared" ref="O3:O23" si="7">ACOS(COS(N3))*180/PI()</f>
        <v>30.114000000000001</v>
      </c>
      <c r="P3">
        <f t="shared" ref="P3:P23" si="8">O3/360/5</f>
        <v>1.6730000000000002E-2</v>
      </c>
      <c r="Q3">
        <f t="shared" ref="Q3:Q23" si="9">P3*340/(1000*0.03)</f>
        <v>0.1896066666666667</v>
      </c>
      <c r="R3">
        <f t="shared" ref="R3:R22" si="10">180*ACOS(Q3)/PI()</f>
        <v>79.070169388550354</v>
      </c>
      <c r="S3" t="str">
        <f t="shared" si="1"/>
        <v xml:space="preserve">400 &amp; 0.017 &amp; -30.114 \\ </v>
      </c>
      <c r="X3">
        <f t="shared" ref="X3:X23" si="11">-I3</f>
        <v>30.114000000000001</v>
      </c>
    </row>
    <row r="4" spans="2:24">
      <c r="B4">
        <v>800</v>
      </c>
      <c r="C4">
        <v>1.1000000000000001</v>
      </c>
      <c r="D4">
        <v>1.11564</v>
      </c>
      <c r="E4">
        <v>1.13164</v>
      </c>
      <c r="F4">
        <f t="shared" si="2"/>
        <v>1.6E-2</v>
      </c>
      <c r="G4">
        <f t="shared" si="3"/>
        <v>3.2000000000000001E-2</v>
      </c>
      <c r="H4">
        <f t="shared" ref="H4:H23" si="12">ROUNDUP(-(D4-C4)*5*360,3)</f>
        <v>-28.152000000000001</v>
      </c>
      <c r="I4">
        <f t="shared" si="4"/>
        <v>-56.951999999999998</v>
      </c>
      <c r="L4">
        <f t="shared" si="5"/>
        <v>0.36266666666666669</v>
      </c>
      <c r="M4">
        <f t="shared" si="0"/>
        <v>68.735944253420016</v>
      </c>
      <c r="N4">
        <f t="shared" si="6"/>
        <v>-0.99399991559581058</v>
      </c>
      <c r="O4">
        <f t="shared" si="7"/>
        <v>56.951999999999998</v>
      </c>
      <c r="P4">
        <f t="shared" si="8"/>
        <v>3.1640000000000001E-2</v>
      </c>
      <c r="Q4">
        <f t="shared" si="9"/>
        <v>0.35858666666666666</v>
      </c>
      <c r="R4">
        <f t="shared" si="10"/>
        <v>68.986576269962214</v>
      </c>
      <c r="S4" t="str">
        <f t="shared" si="1"/>
        <v xml:space="preserve">800 &amp; 0.032 &amp; -56.952 \\ </v>
      </c>
      <c r="X4">
        <f t="shared" si="11"/>
        <v>56.951999999999998</v>
      </c>
    </row>
    <row r="5" spans="2:24">
      <c r="B5">
        <v>1600</v>
      </c>
      <c r="C5">
        <v>1.10073</v>
      </c>
      <c r="D5">
        <v>1.13018</v>
      </c>
      <c r="E5">
        <v>1.15964</v>
      </c>
      <c r="F5">
        <f t="shared" si="2"/>
        <v>3.0000000000000002E-2</v>
      </c>
      <c r="G5">
        <f t="shared" si="3"/>
        <v>5.9000000000000004E-2</v>
      </c>
      <c r="H5">
        <f t="shared" si="12"/>
        <v>-53.01</v>
      </c>
      <c r="I5">
        <f t="shared" si="4"/>
        <v>-106.038</v>
      </c>
      <c r="L5">
        <f t="shared" si="5"/>
        <v>0.66866666666666674</v>
      </c>
      <c r="M5">
        <f t="shared" si="0"/>
        <v>48.035759276395488</v>
      </c>
      <c r="N5">
        <f t="shared" si="6"/>
        <v>-1.8507122322297471</v>
      </c>
      <c r="O5">
        <f t="shared" si="7"/>
        <v>106.038</v>
      </c>
      <c r="P5">
        <f t="shared" si="8"/>
        <v>5.8909999999999997E-2</v>
      </c>
      <c r="Q5">
        <f t="shared" si="9"/>
        <v>0.66764666666666661</v>
      </c>
      <c r="R5">
        <f t="shared" si="10"/>
        <v>48.114307786921898</v>
      </c>
      <c r="S5" t="str">
        <f t="shared" si="1"/>
        <v xml:space="preserve">1600 &amp; 0.059 &amp; -106.038 \\ </v>
      </c>
      <c r="X5">
        <f t="shared" si="11"/>
        <v>106.038</v>
      </c>
    </row>
    <row r="6" spans="2:24">
      <c r="B6">
        <v>2000</v>
      </c>
      <c r="C6">
        <v>1.1000000000000001</v>
      </c>
      <c r="D6">
        <v>1.1359999999999999</v>
      </c>
      <c r="E6">
        <v>1.1719999999999999</v>
      </c>
      <c r="F6">
        <f t="shared" si="2"/>
        <v>3.6000000000000004E-2</v>
      </c>
      <c r="G6">
        <f t="shared" si="3"/>
        <v>7.1999999999999995E-2</v>
      </c>
      <c r="H6">
        <f t="shared" si="12"/>
        <v>-64.800000000000011</v>
      </c>
      <c r="I6">
        <f t="shared" si="4"/>
        <v>-129.6</v>
      </c>
      <c r="L6">
        <f t="shared" si="5"/>
        <v>0.81599999999999995</v>
      </c>
      <c r="M6">
        <f t="shared" si="0"/>
        <v>35.31364004826878</v>
      </c>
      <c r="N6">
        <f t="shared" si="6"/>
        <v>-2.2619467105846507</v>
      </c>
      <c r="O6">
        <f t="shared" si="7"/>
        <v>129.59999999999997</v>
      </c>
      <c r="P6">
        <f t="shared" si="8"/>
        <v>7.1999999999999981E-2</v>
      </c>
      <c r="Q6">
        <f t="shared" si="9"/>
        <v>0.81599999999999973</v>
      </c>
      <c r="R6">
        <f t="shared" si="10"/>
        <v>35.313640048268809</v>
      </c>
      <c r="S6" t="str">
        <f t="shared" si="1"/>
        <v xml:space="preserve">2000 &amp; 0.072 &amp; -129.6 \\ </v>
      </c>
      <c r="X6">
        <f t="shared" si="11"/>
        <v>129.6</v>
      </c>
    </row>
    <row r="7" spans="2:24">
      <c r="B7">
        <v>2500</v>
      </c>
      <c r="C7">
        <v>1.1000000000000001</v>
      </c>
      <c r="D7">
        <v>1.14255</v>
      </c>
      <c r="E7">
        <v>1.1854499999999999</v>
      </c>
      <c r="F7">
        <f t="shared" si="2"/>
        <v>4.3000000000000003E-2</v>
      </c>
      <c r="G7">
        <f t="shared" si="3"/>
        <v>8.6000000000000007E-2</v>
      </c>
      <c r="H7">
        <f t="shared" si="12"/>
        <v>-76.59</v>
      </c>
      <c r="I7">
        <f t="shared" si="4"/>
        <v>-153.81</v>
      </c>
      <c r="L7">
        <f t="shared" si="5"/>
        <v>0.97466666666666668</v>
      </c>
      <c r="M7">
        <f t="shared" si="0"/>
        <v>12.924237529251965</v>
      </c>
      <c r="N7">
        <f t="shared" si="6"/>
        <v>-2.6844909224924782</v>
      </c>
      <c r="O7">
        <f t="shared" si="7"/>
        <v>153.81</v>
      </c>
      <c r="P7">
        <f t="shared" si="8"/>
        <v>8.5449999999999998E-2</v>
      </c>
      <c r="Q7">
        <f t="shared" si="9"/>
        <v>0.96843333333333337</v>
      </c>
      <c r="R7">
        <f t="shared" si="10"/>
        <v>14.434478494124541</v>
      </c>
      <c r="S7" t="str">
        <f t="shared" si="1"/>
        <v xml:space="preserve">2500 &amp; 0.086 &amp; -153.81 \\ </v>
      </c>
      <c r="X7">
        <f t="shared" si="11"/>
        <v>153.81</v>
      </c>
    </row>
    <row r="8" spans="2:24">
      <c r="B8">
        <v>3000</v>
      </c>
      <c r="C8">
        <v>1.10036</v>
      </c>
      <c r="D8">
        <v>1.14836</v>
      </c>
      <c r="E8">
        <v>1.1967300000000001</v>
      </c>
      <c r="F8">
        <f t="shared" si="2"/>
        <v>4.8000000000000001E-2</v>
      </c>
      <c r="G8">
        <f t="shared" si="3"/>
        <v>9.7000000000000003E-2</v>
      </c>
      <c r="H8">
        <f t="shared" si="12"/>
        <v>-86.40100000000001</v>
      </c>
      <c r="I8">
        <f t="shared" si="4"/>
        <v>-173.46600000000001</v>
      </c>
      <c r="L8">
        <f t="shared" si="5"/>
        <v>1.0993333333333335</v>
      </c>
      <c r="M8" t="e">
        <f t="shared" si="0"/>
        <v>#NUM!</v>
      </c>
      <c r="N8">
        <f t="shared" si="6"/>
        <v>-3.0275528402644838</v>
      </c>
      <c r="O8">
        <f t="shared" si="7"/>
        <v>173.46599999999995</v>
      </c>
      <c r="P8">
        <f t="shared" si="8"/>
        <v>9.6369999999999983E-2</v>
      </c>
      <c r="Q8">
        <f t="shared" si="9"/>
        <v>1.0921933333333331</v>
      </c>
      <c r="R8" t="e">
        <f t="shared" si="10"/>
        <v>#NUM!</v>
      </c>
      <c r="S8" t="str">
        <f t="shared" si="1"/>
        <v xml:space="preserve">3000 &amp; 0.097 &amp; -173.466 \\ </v>
      </c>
      <c r="X8">
        <f t="shared" si="11"/>
        <v>173.46600000000001</v>
      </c>
    </row>
    <row r="9" spans="2:24">
      <c r="B9">
        <v>3200</v>
      </c>
      <c r="C9">
        <v>1.1000000000000001</v>
      </c>
      <c r="D9">
        <v>1.1499999999999999</v>
      </c>
      <c r="E9">
        <v>1.2009300000000001</v>
      </c>
      <c r="F9">
        <f t="shared" si="2"/>
        <v>0.05</v>
      </c>
      <c r="G9">
        <f t="shared" si="3"/>
        <v>0.10100000000000001</v>
      </c>
      <c r="H9">
        <f t="shared" si="12"/>
        <v>-90</v>
      </c>
      <c r="I9">
        <f t="shared" si="4"/>
        <v>-181.67400000000001</v>
      </c>
      <c r="L9">
        <f t="shared" si="5"/>
        <v>1.1446666666666667</v>
      </c>
      <c r="M9" t="e">
        <f t="shared" si="0"/>
        <v>#NUM!</v>
      </c>
      <c r="N9">
        <f t="shared" si="6"/>
        <v>-3.1708094652681784</v>
      </c>
      <c r="O9">
        <f t="shared" si="7"/>
        <v>178.32599999999994</v>
      </c>
      <c r="P9">
        <f t="shared" si="8"/>
        <v>9.9069999999999964E-2</v>
      </c>
      <c r="Q9">
        <f t="shared" si="9"/>
        <v>1.1227933333333331</v>
      </c>
      <c r="R9" t="e">
        <f t="shared" si="10"/>
        <v>#NUM!</v>
      </c>
      <c r="S9" t="str">
        <f t="shared" si="1"/>
        <v xml:space="preserve">3200 &amp; 0.101 &amp; -181.674 \\ </v>
      </c>
      <c r="X9">
        <f t="shared" si="11"/>
        <v>181.67400000000001</v>
      </c>
    </row>
    <row r="10" spans="2:24">
      <c r="B10">
        <v>4000</v>
      </c>
      <c r="C10">
        <v>1.1000000000000001</v>
      </c>
      <c r="D10">
        <v>1.1574500000000001</v>
      </c>
      <c r="E10">
        <v>1.2152700000000001</v>
      </c>
      <c r="F10">
        <f t="shared" si="2"/>
        <v>5.8000000000000003E-2</v>
      </c>
      <c r="G10">
        <f t="shared" si="3"/>
        <v>0.11600000000000001</v>
      </c>
      <c r="H10">
        <f t="shared" si="12"/>
        <v>-103.41</v>
      </c>
      <c r="I10">
        <f t="shared" si="4"/>
        <v>-207.48599999999999</v>
      </c>
      <c r="L10">
        <f t="shared" si="5"/>
        <v>1.3146666666666669</v>
      </c>
      <c r="M10" t="e">
        <f t="shared" si="0"/>
        <v>#NUM!</v>
      </c>
      <c r="N10">
        <f t="shared" si="6"/>
        <v>-3.6213138517929546</v>
      </c>
      <c r="O10">
        <f t="shared" si="7"/>
        <v>152.51400000000001</v>
      </c>
      <c r="P10">
        <f t="shared" si="8"/>
        <v>8.473E-2</v>
      </c>
      <c r="Q10">
        <f t="shared" si="9"/>
        <v>0.96027333333333331</v>
      </c>
      <c r="R10">
        <f t="shared" si="10"/>
        <v>16.204179190674225</v>
      </c>
      <c r="S10" t="str">
        <f t="shared" si="1"/>
        <v xml:space="preserve">4000 &amp; 0.116 &amp; -207.486 \\ </v>
      </c>
      <c r="X10">
        <f t="shared" si="11"/>
        <v>207.48599999999999</v>
      </c>
    </row>
    <row r="11" spans="2:24">
      <c r="B11">
        <v>5000</v>
      </c>
      <c r="C11">
        <v>1.10036</v>
      </c>
      <c r="D11">
        <v>1.1643600000000001</v>
      </c>
      <c r="E11">
        <v>1.2283599999999999</v>
      </c>
      <c r="F11">
        <f t="shared" si="2"/>
        <v>6.5000000000000002E-2</v>
      </c>
      <c r="G11">
        <f t="shared" si="3"/>
        <v>0.128</v>
      </c>
      <c r="H11">
        <f t="shared" si="12"/>
        <v>-115.2</v>
      </c>
      <c r="I11">
        <f t="shared" si="4"/>
        <v>-230.4</v>
      </c>
      <c r="L11">
        <f t="shared" si="5"/>
        <v>1.4506666666666668</v>
      </c>
      <c r="M11" t="e">
        <f t="shared" si="0"/>
        <v>#NUM!</v>
      </c>
      <c r="N11">
        <f t="shared" si="6"/>
        <v>-4.0212385965949355</v>
      </c>
      <c r="O11">
        <f t="shared" si="7"/>
        <v>129.59999999999997</v>
      </c>
      <c r="P11">
        <f t="shared" si="8"/>
        <v>7.1999999999999981E-2</v>
      </c>
      <c r="Q11">
        <f t="shared" si="9"/>
        <v>0.81599999999999973</v>
      </c>
      <c r="R11">
        <f t="shared" si="10"/>
        <v>35.313640048268809</v>
      </c>
      <c r="S11" t="str">
        <f t="shared" si="1"/>
        <v xml:space="preserve">5000 &amp; 0.128 &amp; -230.4 \\ </v>
      </c>
      <c r="X11">
        <f t="shared" si="11"/>
        <v>230.4</v>
      </c>
    </row>
    <row r="12" spans="2:24">
      <c r="B12">
        <v>6000</v>
      </c>
      <c r="C12">
        <v>1.1000000000000001</v>
      </c>
      <c r="D12">
        <v>1.16909</v>
      </c>
      <c r="E12">
        <v>1.23855</v>
      </c>
      <c r="F12">
        <f t="shared" si="2"/>
        <v>7.0000000000000007E-2</v>
      </c>
      <c r="G12">
        <f t="shared" si="3"/>
        <v>0.13900000000000001</v>
      </c>
      <c r="H12">
        <f t="shared" si="12"/>
        <v>-124.36199999999999</v>
      </c>
      <c r="I12">
        <f t="shared" si="4"/>
        <v>-249.39</v>
      </c>
      <c r="L12">
        <f t="shared" si="5"/>
        <v>1.5753333333333335</v>
      </c>
      <c r="M12" t="e">
        <f t="shared" si="0"/>
        <v>#NUM!</v>
      </c>
      <c r="N12">
        <f t="shared" si="6"/>
        <v>-4.3526766215486585</v>
      </c>
      <c r="O12">
        <f t="shared" si="7"/>
        <v>110.61</v>
      </c>
      <c r="P12">
        <f t="shared" si="8"/>
        <v>6.1450000000000005E-2</v>
      </c>
      <c r="Q12">
        <f t="shared" si="9"/>
        <v>0.69643333333333335</v>
      </c>
      <c r="R12">
        <f t="shared" si="10"/>
        <v>45.858454323030095</v>
      </c>
      <c r="S12" t="str">
        <f t="shared" si="1"/>
        <v xml:space="preserve">6000 &amp; 0.139 &amp; -249.39 \\ </v>
      </c>
      <c r="X12">
        <f t="shared" si="11"/>
        <v>249.39</v>
      </c>
    </row>
    <row r="13" spans="2:24">
      <c r="B13">
        <v>7000</v>
      </c>
      <c r="C13">
        <v>1.10036</v>
      </c>
      <c r="D13">
        <v>1.17309</v>
      </c>
      <c r="E13">
        <v>1.2461800000000001</v>
      </c>
      <c r="F13">
        <f t="shared" si="2"/>
        <v>7.2999999999999995E-2</v>
      </c>
      <c r="G13">
        <f t="shared" si="3"/>
        <v>0.14599999999999999</v>
      </c>
      <c r="H13">
        <f t="shared" si="12"/>
        <v>-130.91399999999999</v>
      </c>
      <c r="I13">
        <f t="shared" si="4"/>
        <v>-262.476</v>
      </c>
      <c r="L13">
        <f t="shared" si="5"/>
        <v>1.6546666666666665</v>
      </c>
      <c r="M13" t="e">
        <f t="shared" si="0"/>
        <v>#NUM!</v>
      </c>
      <c r="N13">
        <f t="shared" si="6"/>
        <v>-4.5810704074646358</v>
      </c>
      <c r="O13">
        <f t="shared" si="7"/>
        <v>97.524000000000044</v>
      </c>
      <c r="P13">
        <f t="shared" si="8"/>
        <v>5.4180000000000027E-2</v>
      </c>
      <c r="Q13">
        <f t="shared" si="9"/>
        <v>0.61404000000000036</v>
      </c>
      <c r="R13">
        <f t="shared" si="10"/>
        <v>52.117801945904127</v>
      </c>
      <c r="S13" t="str">
        <f t="shared" si="1"/>
        <v xml:space="preserve">7000 &amp; 0.146 &amp; -262.476 \\ </v>
      </c>
      <c r="X13">
        <f t="shared" si="11"/>
        <v>262.476</v>
      </c>
    </row>
    <row r="14" spans="2:24">
      <c r="B14">
        <v>8000</v>
      </c>
      <c r="C14">
        <v>1.1000000000000001</v>
      </c>
      <c r="D14">
        <v>1.1759999999999999</v>
      </c>
      <c r="E14">
        <v>1.252</v>
      </c>
      <c r="F14">
        <f t="shared" si="2"/>
        <v>7.5999999999999998E-2</v>
      </c>
      <c r="G14">
        <f t="shared" si="3"/>
        <v>0.152</v>
      </c>
      <c r="H14">
        <f t="shared" si="12"/>
        <v>-136.80000000000001</v>
      </c>
      <c r="I14">
        <f t="shared" si="4"/>
        <v>-273.60000000000002</v>
      </c>
      <c r="L14">
        <f t="shared" si="5"/>
        <v>1.7226666666666666</v>
      </c>
      <c r="M14" t="e">
        <f t="shared" si="0"/>
        <v>#NUM!</v>
      </c>
      <c r="N14">
        <f t="shared" si="6"/>
        <v>-4.7752208334564861</v>
      </c>
      <c r="O14">
        <f t="shared" si="7"/>
        <v>86.399999999999977</v>
      </c>
      <c r="P14">
        <f t="shared" si="8"/>
        <v>4.7999999999999987E-2</v>
      </c>
      <c r="Q14">
        <f t="shared" si="9"/>
        <v>0.54399999999999993</v>
      </c>
      <c r="R14">
        <f t="shared" si="10"/>
        <v>57.04364640896862</v>
      </c>
      <c r="S14" t="str">
        <f t="shared" si="1"/>
        <v xml:space="preserve">8000 &amp; 0.152 &amp; -273.6 \\ </v>
      </c>
      <c r="X14">
        <f t="shared" si="11"/>
        <v>273.60000000000002</v>
      </c>
    </row>
    <row r="15" spans="2:24">
      <c r="B15">
        <v>9000</v>
      </c>
      <c r="C15">
        <v>1.1000000000000001</v>
      </c>
      <c r="D15">
        <v>1.1789099999999999</v>
      </c>
      <c r="E15">
        <v>1.25709</v>
      </c>
      <c r="F15">
        <f t="shared" si="2"/>
        <v>7.9000000000000001E-2</v>
      </c>
      <c r="G15">
        <f t="shared" si="3"/>
        <v>0.158</v>
      </c>
      <c r="H15">
        <f t="shared" si="12"/>
        <v>-142.03800000000001</v>
      </c>
      <c r="I15">
        <f t="shared" si="4"/>
        <v>-282.762</v>
      </c>
      <c r="L15">
        <f t="shared" si="5"/>
        <v>1.7906666666666666</v>
      </c>
      <c r="M15" t="e">
        <f t="shared" si="0"/>
        <v>#NUM!</v>
      </c>
      <c r="N15">
        <f t="shared" si="6"/>
        <v>-4.9351278995242058</v>
      </c>
      <c r="O15">
        <f t="shared" si="7"/>
        <v>77.238000000000028</v>
      </c>
      <c r="P15">
        <f t="shared" si="8"/>
        <v>4.2910000000000018E-2</v>
      </c>
      <c r="Q15">
        <f t="shared" si="9"/>
        <v>0.48631333333333354</v>
      </c>
      <c r="R15">
        <f t="shared" si="10"/>
        <v>60.901445681509742</v>
      </c>
      <c r="S15" t="str">
        <f t="shared" si="1"/>
        <v xml:space="preserve">9000 &amp; 0.158 &amp; -282.762 \\ </v>
      </c>
      <c r="X15">
        <f t="shared" si="11"/>
        <v>282.762</v>
      </c>
    </row>
    <row r="16" spans="2:24">
      <c r="B16">
        <v>10000</v>
      </c>
      <c r="C16">
        <v>1.10036</v>
      </c>
      <c r="D16">
        <v>1.18109</v>
      </c>
      <c r="E16">
        <v>1.26109</v>
      </c>
      <c r="F16">
        <f t="shared" si="2"/>
        <v>8.1000000000000003E-2</v>
      </c>
      <c r="G16">
        <f t="shared" si="3"/>
        <v>0.161</v>
      </c>
      <c r="H16">
        <f t="shared" si="12"/>
        <v>-145.31399999999999</v>
      </c>
      <c r="I16">
        <f t="shared" si="4"/>
        <v>-289.31400000000002</v>
      </c>
      <c r="L16">
        <f t="shared" si="5"/>
        <v>1.8246666666666667</v>
      </c>
      <c r="M16" t="e">
        <f t="shared" si="0"/>
        <v>#NUM!</v>
      </c>
      <c r="N16">
        <f t="shared" si="6"/>
        <v>-5.0494818721148746</v>
      </c>
      <c r="O16">
        <f t="shared" si="7"/>
        <v>70.685999999999993</v>
      </c>
      <c r="P16">
        <f t="shared" si="8"/>
        <v>3.9269999999999992E-2</v>
      </c>
      <c r="Q16">
        <f t="shared" si="9"/>
        <v>0.4450599999999999</v>
      </c>
      <c r="R16">
        <f t="shared" si="10"/>
        <v>63.572822388037665</v>
      </c>
      <c r="S16" t="str">
        <f t="shared" si="1"/>
        <v xml:space="preserve">10000 &amp; 0.161 &amp; -289.314 \\ </v>
      </c>
      <c r="X16">
        <f t="shared" si="11"/>
        <v>289.31400000000002</v>
      </c>
    </row>
    <row r="17" spans="2:24">
      <c r="B17">
        <v>12000</v>
      </c>
      <c r="C17">
        <v>1.10036</v>
      </c>
      <c r="D17">
        <v>1.1839999999999999</v>
      </c>
      <c r="E17">
        <v>1.2672699999999999</v>
      </c>
      <c r="F17">
        <f t="shared" si="2"/>
        <v>8.4000000000000005E-2</v>
      </c>
      <c r="G17">
        <f t="shared" si="3"/>
        <v>0.16700000000000001</v>
      </c>
      <c r="H17">
        <f t="shared" si="12"/>
        <v>-150.55199999999999</v>
      </c>
      <c r="I17">
        <f t="shared" si="4"/>
        <v>-300.43799999999999</v>
      </c>
      <c r="L17">
        <f t="shared" si="5"/>
        <v>1.8926666666666667</v>
      </c>
      <c r="M17" t="e">
        <f t="shared" si="0"/>
        <v>#NUM!</v>
      </c>
      <c r="N17">
        <f t="shared" si="6"/>
        <v>-5.2436322981067232</v>
      </c>
      <c r="O17">
        <f t="shared" si="7"/>
        <v>59.562000000000026</v>
      </c>
      <c r="P17">
        <f t="shared" si="8"/>
        <v>3.3090000000000015E-2</v>
      </c>
      <c r="Q17">
        <f t="shared" si="9"/>
        <v>0.37502000000000019</v>
      </c>
      <c r="R17">
        <f t="shared" si="10"/>
        <v>67.974451035750334</v>
      </c>
      <c r="S17" t="str">
        <f t="shared" si="1"/>
        <v xml:space="preserve">12000 &amp; 0.167 &amp; -300.438 \\ </v>
      </c>
      <c r="X17">
        <f t="shared" si="11"/>
        <v>300.43799999999999</v>
      </c>
    </row>
    <row r="18" spans="2:24">
      <c r="B18">
        <v>14000</v>
      </c>
      <c r="C18">
        <v>1.1011200000000001</v>
      </c>
      <c r="D18">
        <v>1.1853899999999999</v>
      </c>
      <c r="E18">
        <v>1.2730300000000001</v>
      </c>
      <c r="F18">
        <f t="shared" si="2"/>
        <v>8.5000000000000006E-2</v>
      </c>
      <c r="G18">
        <f t="shared" si="3"/>
        <v>0.17200000000000001</v>
      </c>
      <c r="H18">
        <f t="shared" si="12"/>
        <v>-151.68600000000001</v>
      </c>
      <c r="I18">
        <f t="shared" si="4"/>
        <v>-309.43799999999999</v>
      </c>
      <c r="L18">
        <f t="shared" si="5"/>
        <v>1.9493333333333334</v>
      </c>
      <c r="M18" t="e">
        <f t="shared" si="0"/>
        <v>#NUM!</v>
      </c>
      <c r="N18">
        <f t="shared" si="6"/>
        <v>-5.4007119307862137</v>
      </c>
      <c r="O18">
        <f t="shared" si="7"/>
        <v>50.561999999999998</v>
      </c>
      <c r="P18">
        <f t="shared" si="8"/>
        <v>2.8089999999999997E-2</v>
      </c>
      <c r="Q18">
        <f t="shared" si="9"/>
        <v>0.31835333333333332</v>
      </c>
      <c r="R18">
        <f t="shared" si="10"/>
        <v>71.436629341821956</v>
      </c>
      <c r="S18" t="str">
        <f t="shared" si="1"/>
        <v xml:space="preserve">14000 &amp; 0.172 &amp; -309.438 \\ </v>
      </c>
      <c r="X18">
        <f t="shared" si="11"/>
        <v>309.43799999999999</v>
      </c>
    </row>
    <row r="19" spans="2:24">
      <c r="B19">
        <v>16000</v>
      </c>
      <c r="C19">
        <v>1.10093</v>
      </c>
      <c r="D19">
        <v>1.18889</v>
      </c>
      <c r="E19">
        <v>1.27685</v>
      </c>
      <c r="F19">
        <f t="shared" si="2"/>
        <v>8.7999999999999995E-2</v>
      </c>
      <c r="G19">
        <f t="shared" si="3"/>
        <v>0.17599999999999999</v>
      </c>
      <c r="H19">
        <f t="shared" si="12"/>
        <v>-158.328</v>
      </c>
      <c r="I19">
        <f t="shared" si="4"/>
        <v>-316.65600000000001</v>
      </c>
      <c r="L19">
        <f t="shared" si="5"/>
        <v>1.9946666666666666</v>
      </c>
      <c r="M19" t="e">
        <f t="shared" si="0"/>
        <v>#NUM!</v>
      </c>
      <c r="N19">
        <f t="shared" si="6"/>
        <v>-5.5266897961951642</v>
      </c>
      <c r="O19">
        <f t="shared" si="7"/>
        <v>43.344000000000001</v>
      </c>
      <c r="P19">
        <f t="shared" si="8"/>
        <v>2.4080000000000001E-2</v>
      </c>
      <c r="Q19">
        <f t="shared" si="9"/>
        <v>0.27290666666666669</v>
      </c>
      <c r="R19">
        <f t="shared" si="10"/>
        <v>74.162696072940236</v>
      </c>
      <c r="S19" t="str">
        <f t="shared" si="1"/>
        <v xml:space="preserve">16000 &amp; 0.176 &amp; -316.656 \\ </v>
      </c>
      <c r="X19">
        <f t="shared" si="11"/>
        <v>316.65600000000001</v>
      </c>
    </row>
    <row r="20" spans="2:24">
      <c r="B20">
        <v>18000</v>
      </c>
      <c r="C20">
        <v>1.10093</v>
      </c>
      <c r="D20">
        <v>1.18981</v>
      </c>
      <c r="E20">
        <v>1.2786999999999999</v>
      </c>
      <c r="F20">
        <f t="shared" si="2"/>
        <v>8.8999999999999996E-2</v>
      </c>
      <c r="G20">
        <f t="shared" si="3"/>
        <v>0.17799999999999999</v>
      </c>
      <c r="H20">
        <f t="shared" si="12"/>
        <v>-159.98400000000001</v>
      </c>
      <c r="I20">
        <f t="shared" si="4"/>
        <v>-319.98599999999999</v>
      </c>
      <c r="L20">
        <f t="shared" si="5"/>
        <v>2.0173333333333332</v>
      </c>
      <c r="M20" t="e">
        <f t="shared" si="0"/>
        <v>#NUM!</v>
      </c>
      <c r="N20">
        <f t="shared" si="6"/>
        <v>-5.5848092602865753</v>
      </c>
      <c r="O20">
        <f t="shared" si="7"/>
        <v>40.01400000000001</v>
      </c>
      <c r="P20">
        <f t="shared" si="8"/>
        <v>2.2230000000000007E-2</v>
      </c>
      <c r="Q20">
        <f t="shared" si="9"/>
        <v>0.25194000000000005</v>
      </c>
      <c r="R20">
        <f t="shared" si="10"/>
        <v>75.407658863419087</v>
      </c>
      <c r="S20" t="str">
        <f t="shared" si="1"/>
        <v xml:space="preserve">18000 &amp; 0.178 &amp; -319.986 \\ </v>
      </c>
      <c r="X20">
        <f t="shared" si="11"/>
        <v>319.98599999999999</v>
      </c>
    </row>
    <row r="21" spans="2:24">
      <c r="B21">
        <v>20000</v>
      </c>
      <c r="C21">
        <v>1.10093</v>
      </c>
      <c r="D21">
        <v>1.1907399999999999</v>
      </c>
      <c r="E21">
        <v>1.2805599999999999</v>
      </c>
      <c r="F21">
        <f t="shared" si="2"/>
        <v>0.09</v>
      </c>
      <c r="G21">
        <f t="shared" si="3"/>
        <v>0.18</v>
      </c>
      <c r="H21">
        <f t="shared" si="12"/>
        <v>-161.65799999999999</v>
      </c>
      <c r="I21">
        <f t="shared" si="4"/>
        <v>-323.334</v>
      </c>
      <c r="L21">
        <f t="shared" si="5"/>
        <v>2.04</v>
      </c>
      <c r="M21" t="e">
        <f t="shared" si="0"/>
        <v>#NUM!</v>
      </c>
      <c r="N21">
        <f t="shared" si="6"/>
        <v>-5.643242883643345</v>
      </c>
      <c r="O21">
        <f t="shared" si="7"/>
        <v>36.666000000000032</v>
      </c>
      <c r="P21">
        <f t="shared" si="8"/>
        <v>2.037000000000002E-2</v>
      </c>
      <c r="Q21">
        <f t="shared" si="9"/>
        <v>0.23086000000000023</v>
      </c>
      <c r="R21">
        <f t="shared" si="10"/>
        <v>76.652291181448547</v>
      </c>
      <c r="S21" t="str">
        <f t="shared" si="1"/>
        <v xml:space="preserve">20000 &amp; 0.18 &amp; -323.334 \\ </v>
      </c>
      <c r="X21">
        <f t="shared" si="11"/>
        <v>323.334</v>
      </c>
    </row>
    <row r="22" spans="2:24">
      <c r="B22">
        <v>25000</v>
      </c>
      <c r="C22">
        <v>1.10093</v>
      </c>
      <c r="D22">
        <v>1.19259</v>
      </c>
      <c r="E22">
        <v>1.2851900000000001</v>
      </c>
      <c r="F22">
        <f t="shared" si="2"/>
        <v>9.1999999999999998E-2</v>
      </c>
      <c r="G22">
        <f t="shared" si="3"/>
        <v>0.185</v>
      </c>
      <c r="H22">
        <f t="shared" si="12"/>
        <v>-164.988</v>
      </c>
      <c r="I22">
        <f t="shared" si="4"/>
        <v>-331.66800000000001</v>
      </c>
      <c r="L22">
        <f t="shared" si="5"/>
        <v>2.0966666666666667</v>
      </c>
      <c r="M22" t="e">
        <f t="shared" si="0"/>
        <v>#NUM!</v>
      </c>
      <c r="N22">
        <f t="shared" si="6"/>
        <v>-5.788698623504553</v>
      </c>
      <c r="O22">
        <f t="shared" si="7"/>
        <v>28.33199999999999</v>
      </c>
      <c r="P22">
        <f t="shared" si="8"/>
        <v>1.5739999999999997E-2</v>
      </c>
      <c r="Q22">
        <f t="shared" si="9"/>
        <v>0.17838666666666661</v>
      </c>
      <c r="R22">
        <f t="shared" si="10"/>
        <v>79.724198212672434</v>
      </c>
      <c r="S22" t="str">
        <f t="shared" si="1"/>
        <v xml:space="preserve">25000 &amp; 0.185 &amp; -331.668 \\ </v>
      </c>
      <c r="X22">
        <f t="shared" si="11"/>
        <v>331.66800000000001</v>
      </c>
    </row>
    <row r="23" spans="2:24">
      <c r="B23">
        <v>30000</v>
      </c>
      <c r="C23">
        <v>1.10093</v>
      </c>
      <c r="D23">
        <v>1.1944399999999999</v>
      </c>
      <c r="E23">
        <v>1.28796</v>
      </c>
      <c r="F23">
        <f>ROUNDUP(D23-C23,3)</f>
        <v>9.4E-2</v>
      </c>
      <c r="G23">
        <f t="shared" si="3"/>
        <v>0.188</v>
      </c>
      <c r="H23">
        <f t="shared" si="12"/>
        <v>-168.31800000000001</v>
      </c>
      <c r="I23">
        <f t="shared" si="4"/>
        <v>-336.654</v>
      </c>
      <c r="L23">
        <f t="shared" si="5"/>
        <v>2.1306666666666669</v>
      </c>
      <c r="M23" t="e">
        <f t="shared" si="0"/>
        <v>#NUM!</v>
      </c>
      <c r="N23">
        <f t="shared" si="6"/>
        <v>-5.8757207400089895</v>
      </c>
      <c r="O23">
        <f t="shared" si="7"/>
        <v>23.346000000000046</v>
      </c>
      <c r="P23">
        <f t="shared" si="8"/>
        <v>1.2970000000000027E-2</v>
      </c>
      <c r="Q23">
        <f t="shared" si="9"/>
        <v>0.14699333333333364</v>
      </c>
      <c r="R23">
        <f>180*ACOS(Q23)/PI()</f>
        <v>81.547274202395087</v>
      </c>
      <c r="S23" t="str">
        <f t="shared" si="1"/>
        <v xml:space="preserve">30000 &amp; 0.188 &amp; -336.654 \\ </v>
      </c>
      <c r="X23">
        <f t="shared" si="11"/>
        <v>336.654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1:F4"/>
  <sheetViews>
    <sheetView workbookViewId="0">
      <selection activeCell="C13" sqref="C13"/>
    </sheetView>
  </sheetViews>
  <sheetFormatPr defaultRowHeight="15"/>
  <cols>
    <col min="4" max="4" width="8" bestFit="1" customWidth="1"/>
    <col min="5" max="5" width="15.42578125" bestFit="1" customWidth="1"/>
    <col min="6" max="6" width="23.140625" bestFit="1" customWidth="1"/>
  </cols>
  <sheetData>
    <row r="1" spans="2:6">
      <c r="B1" t="s">
        <v>12</v>
      </c>
      <c r="C1" t="s">
        <v>13</v>
      </c>
      <c r="D1" t="s">
        <v>14</v>
      </c>
      <c r="E1" t="s">
        <v>15</v>
      </c>
      <c r="F1" t="s">
        <v>11</v>
      </c>
    </row>
    <row r="2" spans="2:6">
      <c r="B2">
        <v>0</v>
      </c>
      <c r="C2">
        <v>208.333</v>
      </c>
      <c r="D2">
        <v>208.79599999999999</v>
      </c>
      <c r="E2">
        <f>ROUNDUP(D2-C2,3)</f>
        <v>0.46300000000000002</v>
      </c>
      <c r="F2">
        <f>ROUNDUP(-(D2-C2)*0.005*360,3)</f>
        <v>-0.83399999999999996</v>
      </c>
    </row>
    <row r="3" spans="2:6">
      <c r="B3">
        <v>-2</v>
      </c>
      <c r="C3">
        <v>200.435</v>
      </c>
      <c r="D3">
        <v>214.78299999999999</v>
      </c>
      <c r="E3">
        <f t="shared" ref="E3:E4" si="0">ROUNDUP(D3-C3,3)</f>
        <v>14.348000000000001</v>
      </c>
      <c r="F3">
        <f t="shared" ref="F3:F4" si="1">ROUNDUP(-(D3-C3)*0.005*360,3)</f>
        <v>-25.827000000000002</v>
      </c>
    </row>
    <row r="4" spans="2:6">
      <c r="B4">
        <v>-3</v>
      </c>
      <c r="C4">
        <v>200.43</v>
      </c>
      <c r="D4">
        <v>220.435</v>
      </c>
      <c r="E4">
        <f t="shared" si="0"/>
        <v>20.004999999999999</v>
      </c>
      <c r="F4">
        <f t="shared" si="1"/>
        <v>-36.009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2018-04-05T16:33:06Z</dcterms:created>
  <dcterms:modified xsi:type="dcterms:W3CDTF">2018-04-08T14:06:53Z</dcterms:modified>
</cp:coreProperties>
</file>