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speciatindust\"/>
    </mc:Choice>
  </mc:AlternateContent>
  <bookViews>
    <workbookView xWindow="0" yWindow="0" windowWidth="19065" windowHeight="11760" tabRatio="772" activeTab="3"/>
  </bookViews>
  <sheets>
    <sheet name="IndustrSCC-PROFID" sheetId="2" r:id="rId1"/>
    <sheet name="ComrSCC-PROFID" sheetId="3" r:id="rId2"/>
    <sheet name="Percentages" sheetId="4" r:id="rId3"/>
    <sheet name="Speciat" sheetId="5" r:id="rId4"/>
    <sheet name="Ind-Comm" sheetId="1" r:id="rId5"/>
    <sheet name="Perfiles RPM" sheetId="6" r:id="rId6"/>
    <sheet name="Hoja1" sheetId="7" r:id="rId7"/>
  </sheets>
  <definedNames>
    <definedName name="_xlnm._FilterDatabase" localSheetId="1" hidden="1">'ComrSCC-PROFID'!$A$5:$G$12</definedName>
    <definedName name="_xlnm._FilterDatabase" localSheetId="4" hidden="1">'Ind-Comm'!$A$6:$C$6</definedName>
    <definedName name="_xlnm._FilterDatabase" localSheetId="0" hidden="1">'IndustrSCC-PROFID'!$A$5:$G$31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7" l="1"/>
  <c r="J29" i="7"/>
  <c r="J27" i="7"/>
  <c r="J26" i="7"/>
  <c r="J25" i="7"/>
  <c r="J24" i="7"/>
  <c r="C5" i="7"/>
  <c r="C11" i="7"/>
  <c r="C8" i="7"/>
  <c r="C7" i="7"/>
  <c r="C6" i="7"/>
  <c r="C4" i="7"/>
  <c r="C3" i="7"/>
  <c r="C2" i="7"/>
  <c r="K16" i="4" l="1"/>
  <c r="O15" i="4"/>
  <c r="O14" i="4"/>
  <c r="O13" i="4"/>
  <c r="O12" i="4"/>
  <c r="O11" i="4"/>
  <c r="O10" i="4"/>
  <c r="O9" i="4"/>
  <c r="O16" i="4" s="1"/>
  <c r="D10" i="4" l="1"/>
  <c r="D11" i="4"/>
  <c r="D12" i="4"/>
  <c r="C21" i="4"/>
  <c r="D19" i="4" s="1"/>
  <c r="C14" i="4"/>
  <c r="D13" i="4" s="1"/>
  <c r="C12" i="3"/>
  <c r="D9" i="4" l="1"/>
  <c r="D18" i="4"/>
  <c r="D21" i="4" s="1"/>
  <c r="D8" i="4"/>
  <c r="D14" i="4" s="1"/>
  <c r="D20" i="4"/>
  <c r="C24" i="2"/>
  <c r="B29" i="1" l="1"/>
  <c r="C27" i="1" s="1"/>
  <c r="B23" i="1"/>
  <c r="C22" i="1" s="1"/>
  <c r="B10" i="1"/>
  <c r="C26" i="1" l="1"/>
  <c r="C21" i="1"/>
  <c r="C28" i="1"/>
  <c r="C12" i="1"/>
  <c r="C7" i="1"/>
  <c r="C9" i="1"/>
  <c r="C14" i="1"/>
  <c r="C11" i="1"/>
  <c r="C15" i="1"/>
  <c r="C16" i="1"/>
  <c r="C8" i="1"/>
  <c r="B13" i="1" l="1"/>
  <c r="C13" i="1" s="1"/>
  <c r="C10" i="1"/>
  <c r="C17" i="1" s="1"/>
</calcChain>
</file>

<file path=xl/sharedStrings.xml><?xml version="1.0" encoding="utf-8"?>
<sst xmlns="http://schemas.openxmlformats.org/spreadsheetml/2006/main" count="439" uniqueCount="319">
  <si>
    <t>Total</t>
  </si>
  <si>
    <t>ton/yr</t>
  </si>
  <si>
    <t>% of the total</t>
  </si>
  <si>
    <t xml:space="preserve">Oil manufacturing </t>
  </si>
  <si>
    <t>Metals</t>
  </si>
  <si>
    <t>Brick production</t>
  </si>
  <si>
    <t>Iron</t>
  </si>
  <si>
    <t>Others</t>
  </si>
  <si>
    <t>Food production</t>
  </si>
  <si>
    <t>Fabric manufacturing</t>
  </si>
  <si>
    <t>Leather production</t>
  </si>
  <si>
    <t>Fabric preproccessing</t>
  </si>
  <si>
    <t>PER TYPE</t>
  </si>
  <si>
    <t>Restaurant</t>
  </si>
  <si>
    <t>PER FUEL USED</t>
  </si>
  <si>
    <t>Charcoal</t>
  </si>
  <si>
    <t>Firewood</t>
  </si>
  <si>
    <t>Both</t>
  </si>
  <si>
    <t>Agro-industry</t>
  </si>
  <si>
    <t>PM (ton/yr)</t>
  </si>
  <si>
    <t>INDUSTRIAL SOURCES 2012</t>
  </si>
  <si>
    <t>COMMERCIAL SOURCES 2012</t>
  </si>
  <si>
    <t>Percentage of particulatte matter per type of industry and commercial sources for 2012</t>
  </si>
  <si>
    <t>Charboiling</t>
  </si>
  <si>
    <t>CTA</t>
  </si>
  <si>
    <t>HFA</t>
  </si>
  <si>
    <t>HL</t>
  </si>
  <si>
    <t>AHF</t>
  </si>
  <si>
    <t>ACD</t>
  </si>
  <si>
    <t>HG1</t>
  </si>
  <si>
    <t>HG2</t>
  </si>
  <si>
    <t>HG3</t>
  </si>
  <si>
    <t>HM</t>
  </si>
  <si>
    <t>HC</t>
  </si>
  <si>
    <t>CC1</t>
  </si>
  <si>
    <t>CC2</t>
  </si>
  <si>
    <t>ACF</t>
  </si>
  <si>
    <t>GLP</t>
  </si>
  <si>
    <t>CG1</t>
  </si>
  <si>
    <t>CG2</t>
  </si>
  <si>
    <t>CG3</t>
  </si>
  <si>
    <t>CM</t>
  </si>
  <si>
    <t>CVRM</t>
  </si>
  <si>
    <t>CVPM</t>
  </si>
  <si>
    <t>CVRPC</t>
  </si>
  <si>
    <t>CVO</t>
  </si>
  <si>
    <t>CL</t>
  </si>
  <si>
    <t>L</t>
  </si>
  <si>
    <t>TOTAL</t>
  </si>
  <si>
    <t>Horno fundición</t>
  </si>
  <si>
    <t>Horno ladrillero</t>
  </si>
  <si>
    <t>Horno residencial</t>
  </si>
  <si>
    <t>Caldera industrial y comercual &gt; 15 BHP</t>
  </si>
  <si>
    <t>Horno de alimentos</t>
  </si>
  <si>
    <t>Horno de secado y curado</t>
  </si>
  <si>
    <t>Horno de fundición y cremación</t>
  </si>
  <si>
    <t>Horno</t>
  </si>
  <si>
    <t>Caldera &gt; 100 BHP</t>
  </si>
  <si>
    <t>Caldera &lt;=100 BHP</t>
  </si>
  <si>
    <t>Caldera industrial y comercial &gt; 15 BHP</t>
  </si>
  <si>
    <t>Horno y caldera con aplicaciones industriales</t>
  </si>
  <si>
    <t>Caldera &gt; 100 BHP Año de fabr menor a 1997</t>
  </si>
  <si>
    <t>Caldera &gt; 100 BHP Año de fabr mayor 1997</t>
  </si>
  <si>
    <t>Caldera</t>
  </si>
  <si>
    <t>Carbon vegetal res marinada</t>
  </si>
  <si>
    <t>Carbón vegetal pollo res marinado</t>
  </si>
  <si>
    <t>Carbón vegetal res, pollo, cerdo</t>
  </si>
  <si>
    <t>Carbón vegetal otros</t>
  </si>
  <si>
    <t>Carbón-Leña</t>
  </si>
  <si>
    <t>Leña</t>
  </si>
  <si>
    <t>SCC EEUU</t>
  </si>
  <si>
    <t>2810025000/2104008000</t>
  </si>
  <si>
    <t>SCC Description</t>
  </si>
  <si>
    <t>Stationary Fuel Comb /Total Area Source /Residual Oil /Total: All Boiler Types</t>
  </si>
  <si>
    <t>Stationary Fuel Comb /Industrial /Residual Oil /Total: All Boiler Types</t>
  </si>
  <si>
    <t>Stationary Fuel Comb /Total Area Source /Anthracite Coal /Total: All Boiler Types</t>
  </si>
  <si>
    <t>Stationary Fuel Comb /Residential /Distillate Oil /Total: All Combustor Types</t>
  </si>
  <si>
    <t>Stationary Fuel Comb /Industrial /Distillate Oil /Total: Boilers and IC Engines</t>
  </si>
  <si>
    <t>Stationary Fuel Comb /Total Area Source /Natural Gas /All Boiler Types</t>
  </si>
  <si>
    <t>Stationary Fuel Comb /Residential /Wood /Total: Woodstoves and Fireplaces</t>
  </si>
  <si>
    <t>Ext Comb /Industrial /Anthracite Coal /Hand-fired</t>
  </si>
  <si>
    <t>Ext Comb /Electric Gen /Anthracite Coal /Pulverized Coal</t>
  </si>
  <si>
    <t>Ext Comb /Industrial /Residual Oil /10-100 Million Btu/hr **</t>
  </si>
  <si>
    <t>Ext Comb /Space Heater /Industrial /Liquified Petroleum Gas (LPG)</t>
  </si>
  <si>
    <t>Ext Comb /Electric Gen /Natural Gas /Boilers : 100 Million Btu/hr except Tangential</t>
  </si>
  <si>
    <t>Ext Comb /Electric Gen /Natural Gas /Boilers &lt; 100 Million Btu/hr except Tangential</t>
  </si>
  <si>
    <t>Ext Comb /Industrial /Wood/Bark-fired Boiler</t>
  </si>
  <si>
    <t>Charcoal Grilling - Residential /Total</t>
  </si>
  <si>
    <t>Charcoal Grilling - Residential /Total Wood /Total: Woodstoves and Fireplaces</t>
  </si>
  <si>
    <t>PROFID</t>
  </si>
  <si>
    <t>Profile name</t>
  </si>
  <si>
    <t>Description</t>
  </si>
  <si>
    <t>Category</t>
  </si>
  <si>
    <t>Residual Oil Combustion - Simplified</t>
  </si>
  <si>
    <t>SubBituminousCombustion - Simplified</t>
  </si>
  <si>
    <t>Distillate Oil Combustion - Simplified</t>
  </si>
  <si>
    <t>Natural Gas Combustion - Simplified</t>
  </si>
  <si>
    <t>Residential Natural Gas Combustion - Simplified</t>
  </si>
  <si>
    <t>Charbroiling - Simplified</t>
  </si>
  <si>
    <t>92015/92068</t>
  </si>
  <si>
    <t xml:space="preserve"> Residential Wood Combustion: HardSoft - Simplified</t>
  </si>
  <si>
    <r>
      <rPr>
        <b/>
        <sz val="11"/>
        <color theme="1"/>
        <rFont val="Calibri"/>
        <family val="2"/>
        <scheme val="minor"/>
      </rPr>
      <t>Elaborated by</t>
    </r>
    <r>
      <rPr>
        <sz val="11"/>
        <color theme="1"/>
        <rFont val="Calibri"/>
        <family val="2"/>
        <scheme val="minor"/>
      </rPr>
      <t>: Maria Paula Pérez Peña</t>
    </r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</si>
  <si>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 xml:space="preserve">: Homologate the description of </t>
    </r>
    <r>
      <rPr>
        <u/>
        <sz val="11"/>
        <color theme="1"/>
        <rFont val="Calibri"/>
        <family val="2"/>
        <scheme val="minor"/>
      </rPr>
      <t>industrial sources</t>
    </r>
    <r>
      <rPr>
        <sz val="11"/>
        <color theme="1"/>
        <rFont val="Calibri"/>
        <family val="2"/>
        <scheme val="minor"/>
      </rPr>
      <t xml:space="preserve"> for Bogotá with he SCC and the PROFID (GSREF files) to determine the contribution per source type to PM10 emissions in 2012 Emissions Inventory</t>
    </r>
  </si>
  <si>
    <t>Wood Fired Boiler - Simplified</t>
  </si>
  <si>
    <t>Charbroiling - Simplified/Residential Wood Combustion: HardSoft - Simplified</t>
  </si>
  <si>
    <t>INDUSTRIAL 2012</t>
  </si>
  <si>
    <t>PM10 Emis (Ton/yr)</t>
  </si>
  <si>
    <t>%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</si>
  <si>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Determine total contribution per PROFID and Profile name (GSREF) for industrian and commercial sources for PM10 Emissions for the 2012 EI </t>
    </r>
  </si>
  <si>
    <r>
      <rPr>
        <b/>
        <sz val="11"/>
        <color theme="1"/>
        <rFont val="Calibri"/>
        <family val="2"/>
        <scheme val="minor"/>
      </rPr>
      <t>References:</t>
    </r>
    <r>
      <rPr>
        <sz val="11"/>
        <color theme="1"/>
        <rFont val="Calibri"/>
        <family val="2"/>
        <scheme val="minor"/>
      </rPr>
      <t xml:space="preserve"> Tables 6-32 y 6-34 SDA Final Report chapter 6 and gsref_othon_cmaq_cb05_soa_2007ea_v5_07c_16feb2012.txt (/ge_dat/speciation/2007ea_v5_07c)</t>
    </r>
  </si>
  <si>
    <t>PM10 Emission (Ton/yr)</t>
  </si>
  <si>
    <t>TOTAL (Ton/yr)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</si>
  <si>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: Homologate the description of commercial</t>
    </r>
    <r>
      <rPr>
        <u/>
        <sz val="11"/>
        <color theme="1"/>
        <rFont val="Calibri"/>
        <family val="2"/>
        <scheme val="minor"/>
      </rPr>
      <t xml:space="preserve"> sources</t>
    </r>
    <r>
      <rPr>
        <sz val="11"/>
        <color theme="1"/>
        <rFont val="Calibri"/>
        <family val="2"/>
        <scheme val="minor"/>
      </rPr>
      <t xml:space="preserve"> for Bogotá with he SCC and the PROFID (GSREF files) to determine the contribution per source type to PM10 emissions in 2012 Emissions Inventory</t>
    </r>
  </si>
  <si>
    <r>
      <t xml:space="preserve">Elaborado por: </t>
    </r>
    <r>
      <rPr>
        <sz val="11"/>
        <color theme="1"/>
        <rFont val="Calibri"/>
        <family val="2"/>
        <scheme val="minor"/>
      </rPr>
      <t>Maria Paula Pérez - Jhonatan Ramirez</t>
    </r>
  </si>
  <si>
    <r>
      <t xml:space="preserve">Reference: </t>
    </r>
    <r>
      <rPr>
        <sz val="11"/>
        <color theme="1"/>
        <rFont val="Calibri"/>
        <family val="2"/>
        <scheme val="minor"/>
      </rPr>
      <t xml:space="preserve">BaseDatos FINAL por fuente </t>
    </r>
  </si>
  <si>
    <r>
      <rPr>
        <b/>
        <sz val="11"/>
        <color theme="1"/>
        <rFont val="Calibri"/>
        <family val="2"/>
        <scheme val="minor"/>
      </rPr>
      <t>Elaborated by:</t>
    </r>
    <r>
      <rPr>
        <sz val="11"/>
        <color theme="1"/>
        <rFont val="Calibri"/>
        <family val="2"/>
        <scheme val="minor"/>
      </rPr>
      <t xml:space="preserve"> Maria Paula Pérez Peña</t>
    </r>
  </si>
  <si>
    <r>
      <rPr>
        <b/>
        <sz val="11"/>
        <color theme="1"/>
        <rFont val="Calibri"/>
        <family val="2"/>
        <scheme val="minor"/>
      </rPr>
      <t>Reference:</t>
    </r>
    <r>
      <rPr>
        <sz val="11"/>
        <color theme="1"/>
        <rFont val="Calibri"/>
        <family val="2"/>
        <scheme val="minor"/>
      </rPr>
      <t xml:space="preserve"> IndustrSCC-PROFID ComerSCC-PROID</t>
    </r>
  </si>
  <si>
    <t>COMMERCIAL 2012</t>
  </si>
  <si>
    <t>92025;"PM2_5";"POC";0.25;1.0;0.25</t>
  </si>
  <si>
    <t>92025;"PM2_5";"PEC";0.1;1.0;0.1</t>
  </si>
  <si>
    <t>92025;"PM2_5";"PSO4";0.19;1.0;0.19</t>
  </si>
  <si>
    <t>92025;"PM2_5";"PNCOM";0.1;1.0;0.1</t>
  </si>
  <si>
    <t>92025;"PM2_5";"PSI";0.0080;1.0;0.0080</t>
  </si>
  <si>
    <t>92025;"PM2_5";"PK";4.0E-4;1.0;4.0E-4</t>
  </si>
  <si>
    <t>92025;"PM2_5";"PCA";2.0E-4;1.0;2.0E-4</t>
  </si>
  <si>
    <t>92025;"PM2_5";"PFE";9.0E-4;1.0;9.0E-4</t>
  </si>
  <si>
    <t>92025;"PM2_5";"PMOTHR";0.3505;1.0;0.3505</t>
  </si>
  <si>
    <t>92025;"PM2_5";"PMFINE";0.46;1.0;0.46</t>
  </si>
  <si>
    <t>92048;"PM2_5";"POC";0.247;1.0;0.247</t>
  </si>
  <si>
    <t>92048;"PM2_5";"PEC";0.384;1.0;0.384</t>
  </si>
  <si>
    <t>92048;"PM2_5";"PNO3";0.021;1.0;0.021</t>
  </si>
  <si>
    <t>92048;"PM2_5";"PSO4";0.086;1.0;0.086</t>
  </si>
  <si>
    <t>92048;"PM2_5";"PNCOM";0.0988;1.0;0.0988</t>
  </si>
  <si>
    <t>92048;"PM2_5";"PMOTHR";0.1632;1.0;0.1632</t>
  </si>
  <si>
    <t>92048;"PM2_5";"PMFINE";0.262;1.0;0.262</t>
  </si>
  <si>
    <t>92063;"PM2_5";"POC";0.49;1.0;0.49</t>
  </si>
  <si>
    <t>92063;"PM2_5";"PEC";0.067;1.0;0.067</t>
  </si>
  <si>
    <t>92063;"PM2_5";"PNH4";0.0044;1.0;0.0044</t>
  </si>
  <si>
    <t>92063;"PM2_5";"PNO3";0.0341;1.0;0.0341</t>
  </si>
  <si>
    <t>92063;"PM2_5";"PSO4";0.126;1.0;0.126</t>
  </si>
  <si>
    <t>92063;"PM2_5";"PNCOM";0.196;1.0;0.196</t>
  </si>
  <si>
    <t>92063;"PM2_5";"PNA";0.0213;1.0;0.0213</t>
  </si>
  <si>
    <t>92063;"PM2_5";"PAL";0.0022;1.0;0.0022</t>
  </si>
  <si>
    <t>92063;"PM2_5";"PSI";0.0028;1.0;0.0028</t>
  </si>
  <si>
    <t>92063;"PM2_5";"PCL";0.0388;1.0;0.0388</t>
  </si>
  <si>
    <t>92063;"PM2_5";"PK";0.0017;1.0;0.0017</t>
  </si>
  <si>
    <t>92063;"PM2_5";"PCA";0.0104;1.0;0.0104</t>
  </si>
  <si>
    <t>92063;"PM2_5";"PTI";0.0010;1.0;0.0010</t>
  </si>
  <si>
    <t>92063;"PM2_5";"PMN";2.0E-4;1.0;2.0E-4</t>
  </si>
  <si>
    <t>92063;"PM2_5";"PFE";9.0E-4;1.0;9.0E-4</t>
  </si>
  <si>
    <t>92063;"PM2_5";"PMOTHR";0.00319999999999998;1.0;0.00319999999999998</t>
  </si>
  <si>
    <t>92063;"PM2_5";"PMFINE";0.2829;1.0;0.2829</t>
  </si>
  <si>
    <t>92072;"PM2_5";"POC";0.01;1.0;0.01</t>
  </si>
  <si>
    <t>92072;"PM2_5";"PEC";0.01;1.0;0.01</t>
  </si>
  <si>
    <t>92072;"PM2_5";"PSO4";0.44;1.0;0.44</t>
  </si>
  <si>
    <t>92072;"PM2_5";"PNCOM";0.0040;1.0;0.0040</t>
  </si>
  <si>
    <t>92072;"PM2_5";"PCL";0.00313;1.0;0.00313</t>
  </si>
  <si>
    <t>92072;"PM2_5";"PCA";3.51E-4;1.0;3.51E-4</t>
  </si>
  <si>
    <t>92072;"PM2_5";"PTI";6.43E-4;1.0;6.43E-4</t>
  </si>
  <si>
    <t>92072;"PM2_5";"PMN";3.7E-5;1.0;3.7E-5</t>
  </si>
  <si>
    <t>92072;"PM2_5";"PFE";2.93E-4;1.0;2.93E-4</t>
  </si>
  <si>
    <t>92072;"PM2_5";"PMOTHR";0.531546;1.0;0.531546</t>
  </si>
  <si>
    <t>92072;"PM2_5";"PMFINE";0.54;1.0;0.54</t>
  </si>
  <si>
    <t>92084;"PM2_5";"POC";0.0316;1.0;0.0316</t>
  </si>
  <si>
    <t>92084;"PM2_5";"PEC";0.0428;1.0;0.0428</t>
  </si>
  <si>
    <t>92084;"PM2_5";"PNH4";0.00348;1.0;0.00348</t>
  </si>
  <si>
    <t>92084;"PM2_5";"PNO3";5.71E-4;1.0;5.71E-4</t>
  </si>
  <si>
    <t>92084;"PM2_5";"PSO4";0.102;1.0;0.102</t>
  </si>
  <si>
    <t>92084;"PM2_5";"PNCOM";0.0127;1.0;0.0127</t>
  </si>
  <si>
    <t>92084;"PM2_5";"PAL";0.0597;1.0;0.0597</t>
  </si>
  <si>
    <t>92084;"PM2_5";"PSI";0.0901;1.0;0.0901</t>
  </si>
  <si>
    <t>92084;"PM2_5";"PCL";6.29E-4;1.0;6.29E-4</t>
  </si>
  <si>
    <t>92084;"PM2_5";"PK";0.00464;1.0;0.00464</t>
  </si>
  <si>
    <t>92084;"PM2_5";"PCA";0.0345;1.0;0.0345</t>
  </si>
  <si>
    <t>92084;"PM2_5";"PTI";0.00432;1.0;0.00432</t>
  </si>
  <si>
    <t>92084;"PM2_5";"PMN";2.83E-4;1.0;2.83E-4</t>
  </si>
  <si>
    <t>92084;"PM2_5";"PFE";0.0292;1.0;0.0292</t>
  </si>
  <si>
    <t>92084;"PM2_5";"PMOTHR";0.583477;1.0;0.583477</t>
  </si>
  <si>
    <t>92084;"PM2_5";"PMFINE";0.823029;1.0;0.823029</t>
  </si>
  <si>
    <t>92091;"PM2_5";"POC";0.351;1.0;0.351</t>
  </si>
  <si>
    <t>92091;"PM2_5";"PEC";0.0371;1.0;0.0371</t>
  </si>
  <si>
    <t>92091;"PM2_5";"PSO4";0.0653;1.0;0.0653</t>
  </si>
  <si>
    <t>92091;"PM2_5";"PNCOM";0.14;1.0;0.14</t>
  </si>
  <si>
    <t>92091;"PM2_5";"PNA";0.00151;1.0;0.00151</t>
  </si>
  <si>
    <t>92091;"PM2_5";"PMG";0.00142;1.0;0.00142</t>
  </si>
  <si>
    <t>92091;"PM2_5";"PSI";0.136;1.0;0.136</t>
  </si>
  <si>
    <t>92091;"PM2_5";"PCL";0.00535;1.0;0.00535</t>
  </si>
  <si>
    <t>92091;"PM2_5";"PK";0.0887;1.0;0.0887</t>
  </si>
  <si>
    <t>92091;"PM2_5";"PCA";0.00636;1.0;0.00636</t>
  </si>
  <si>
    <t>92091;"PM2_5";"PMOTHR";0.16726;1.0;0.16726</t>
  </si>
  <si>
    <t>92091;"PM2_5";"PMFINE";0.5466;1.0;0.5466</t>
  </si>
  <si>
    <t xml:space="preserve">INDUSTRIAL </t>
  </si>
  <si>
    <t>92015;"PM2_5";"POC";0.67;1.0;0.67</t>
  </si>
  <si>
    <t>92015;"PM2_5";"PEC";0.0406;1.0;0.0406</t>
  </si>
  <si>
    <t>92015;"PM2_5";"PNO3";0.00145;1.0;0.00145</t>
  </si>
  <si>
    <t>92015;"PM2_5";"PSO4";0.00135;1.0;0.00135</t>
  </si>
  <si>
    <t>92015;"PM2_5";"PNCOM";0.268;1.0;0.268</t>
  </si>
  <si>
    <t>92015;"PM2_5";"PNA";0.0030;1.0;0.0030</t>
  </si>
  <si>
    <t>92015;"PM2_5";"PMG";9.56E-4;1.0;9.56E-4</t>
  </si>
  <si>
    <t>92015;"PM2_5";"PAL";5.21E-4;1.0;5.21E-4</t>
  </si>
  <si>
    <t>92015;"PM2_5";"PSI";9.6E-4;1.0;9.6E-4</t>
  </si>
  <si>
    <t>92015;"PM2_5";"PCL";0.0037;1.0;0.0037</t>
  </si>
  <si>
    <t>92015;"PM2_5";"PK";0.00247;1.0;0.00247</t>
  </si>
  <si>
    <t>92015;"PM2_5";"PCA";3.35E-4;1.0;3.35E-4</t>
  </si>
  <si>
    <t>92015;"PM2_5";"PTI";3.35E-5;1.0;3.35E-5</t>
  </si>
  <si>
    <t>92015;"PM2_5";"PMN";5.0E-7;1.0;5.0E-7</t>
  </si>
  <si>
    <t>92015;"PM2_5";"PFE";4.57E-4;1.0;4.57E-4</t>
  </si>
  <si>
    <t>92015;"PM2_5";"PMOTHR";0.00616699999999992;1.0;0.00616699999999992</t>
  </si>
  <si>
    <t>92015;"PM2_5";"PMFINE";0.2866;1.0;0.2866</t>
  </si>
  <si>
    <t>92068;"PM2_5";"POC";0.528;1.0;0.528</t>
  </si>
  <si>
    <t>92068;"PM2_5";"PEC";0.0558;1.0;0.0558</t>
  </si>
  <si>
    <t>92068;"PM2_5";"PNH4";0.0015;1.0;0.0015</t>
  </si>
  <si>
    <t>92068;"PM2_5";"PNO3";0.0019;1.0;0.0019</t>
  </si>
  <si>
    <t>92068;"PM2_5";"PSO4";0.0041;1.0;0.0041</t>
  </si>
  <si>
    <t>92068;"PM2_5";"PNCOM";0.37;1.0;0.37</t>
  </si>
  <si>
    <t>92068;"PM2_5";"PNA";9.4E-4;1.0;9.4E-4</t>
  </si>
  <si>
    <t>92068;"PM2_5";"PMG";1.13E-4;1.0;1.13E-4</t>
  </si>
  <si>
    <t>92068;"PM2_5";"PAL";1.1E-4;1.0;1.1E-4</t>
  </si>
  <si>
    <t>92068;"PM2_5";"PSI";3.4E-4;1.0;3.4E-4</t>
  </si>
  <si>
    <t>92068;"PM2_5";"PCL";0.00297;1.0;0.00297</t>
  </si>
  <si>
    <t>92068;"PM2_5";"PK";0.00967;1.0;0.00967</t>
  </si>
  <si>
    <t>92068;"PM2_5";"PCA";1.0E-4;1.0;1.0E-4</t>
  </si>
  <si>
    <t>92068;"PM2_5";"PFE";9.0E-5;1.0;9.0E-5</t>
  </si>
  <si>
    <t>92068;"PM2_5";"PMOTHR";0.024367;1.0;0.024367</t>
  </si>
  <si>
    <t>92068;"PM2_5";"PMFINE";0.4102;1.0;0.4102</t>
  </si>
  <si>
    <t>COMMERCIAL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</si>
  <si>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Resume speciation for each useful profile for the grouped sources per PROFID</t>
    </r>
  </si>
  <si>
    <r>
      <rPr>
        <b/>
        <sz val="11"/>
        <color theme="1"/>
        <rFont val="Calibri"/>
        <family val="2"/>
        <scheme val="minor"/>
      </rPr>
      <t>Reference:</t>
    </r>
    <r>
      <rPr>
        <sz val="11"/>
        <color theme="1"/>
        <rFont val="Calibri"/>
        <family val="2"/>
        <scheme val="minor"/>
      </rPr>
      <t xml:space="preserve"> gspro_othon_cmaq_cb05_soa_2007ea_v5_07c_13feb2012.txt (/home/mpperez/ge_dat/speciation/2007ea_v5_07c)</t>
    </r>
  </si>
  <si>
    <r>
      <rPr>
        <b/>
        <sz val="11"/>
        <color theme="1"/>
        <rFont val="Calibri"/>
        <family val="2"/>
        <scheme val="minor"/>
      </rPr>
      <t>Order of characters:</t>
    </r>
    <r>
      <rPr>
        <sz val="11"/>
        <color theme="1"/>
        <rFont val="Calibri"/>
        <family val="2"/>
        <scheme val="minor"/>
      </rPr>
      <t xml:space="preserve"> PROFID;POLID;SPCID;SPLITFAC;DIVISOR;MASSFRAC</t>
    </r>
  </si>
  <si>
    <t>PM2_5</t>
  </si>
  <si>
    <t>POC</t>
  </si>
  <si>
    <t>PEC</t>
  </si>
  <si>
    <t>PNO3</t>
  </si>
  <si>
    <t>PSO4</t>
  </si>
  <si>
    <t>PNCOM</t>
  </si>
  <si>
    <t>PMOTHR</t>
  </si>
  <si>
    <t>PMFINE</t>
  </si>
  <si>
    <r>
      <t>VP</t>
    </r>
    <r>
      <rPr>
        <sz val="11"/>
        <color rgb="FF000000"/>
        <rFont val="Arial"/>
        <family val="2"/>
      </rPr>
      <t xml:space="preserve"> (PROFID: 92053, POLID: PM2_5)</t>
    </r>
  </si>
  <si>
    <t>Profile name:</t>
  </si>
  <si>
    <t>Paved Road Dust - simplified</t>
  </si>
  <si>
    <t>SPCID;     MASSFRAC</t>
  </si>
  <si>
    <t>POC;         0.0974</t>
  </si>
  <si>
    <t>PEC;         0.0104</t>
  </si>
  <si>
    <t>PNH4;       6.88E-4</t>
  </si>
  <si>
    <t>PNO3;       4.0E-4</t>
  </si>
  <si>
    <t>PSO4;       0.00646</t>
  </si>
  <si>
    <t>PNCOM;   0.039</t>
  </si>
  <si>
    <t>PH2O;       0.00172</t>
  </si>
  <si>
    <t>PNA;         0.00255</t>
  </si>
  <si>
    <t>PMG;         0.00692</t>
  </si>
  <si>
    <t>PAL;           0.0536</t>
  </si>
  <si>
    <t>PSI;           0.169</t>
  </si>
  <si>
    <t>PCL;          0.00218</t>
  </si>
  <si>
    <t>PK;            0.0164</t>
  </si>
  <si>
    <t>PCA;         0.0465</t>
  </si>
  <si>
    <t>PTI;           0.00366</t>
  </si>
  <si>
    <t>PMN;         9.2E-4</t>
  </si>
  <si>
    <t>PFE;          0.0418</t>
  </si>
  <si>
    <t>PMOTHR; 0.500402</t>
  </si>
  <si>
    <t>PMFINE;   0.88534</t>
  </si>
  <si>
    <r>
      <t>VNP</t>
    </r>
    <r>
      <rPr>
        <sz val="11"/>
        <color rgb="FF000000"/>
        <rFont val="Arial"/>
        <family val="2"/>
      </rPr>
      <t xml:space="preserve"> (PROFID: 92088, POLID: PM2_5)</t>
    </r>
  </si>
  <si>
    <t>Unpaved Road Dust - simplified</t>
  </si>
  <si>
    <t>POC;         0.0546</t>
  </si>
  <si>
    <t>PEC;         9.75E-4</t>
  </si>
  <si>
    <t>PNH4;       5.25E-4</t>
  </si>
  <si>
    <t>PNO3;       0.00127</t>
  </si>
  <si>
    <t>PSO4;       0.0075</t>
  </si>
  <si>
    <t>PNCOM;   0.0218</t>
  </si>
  <si>
    <t>PH2O;       0.00193</t>
  </si>
  <si>
    <t>PNA;         3.85E-4</t>
  </si>
  <si>
    <t>PMG;         0.0067</t>
  </si>
  <si>
    <t>PAL;          0.0445</t>
  </si>
  <si>
    <t>PSI;           0.144</t>
  </si>
  <si>
    <t>PCL;          0.0013</t>
  </si>
  <si>
    <t>PK;            0.0159</t>
  </si>
  <si>
    <t>PCA;         0.0701</t>
  </si>
  <si>
    <t>PTI;           0.00346</t>
  </si>
  <si>
    <t>PMN;         0.00115</t>
  </si>
  <si>
    <t>PFE;          0.0413</t>
  </si>
  <si>
    <t>PMOTHR; 0.582605</t>
  </si>
  <si>
    <t>PMFINE;   0.935655</t>
  </si>
  <si>
    <r>
      <t>BLD, CONVP</t>
    </r>
    <r>
      <rPr>
        <sz val="11"/>
        <color rgb="FF000000"/>
        <rFont val="Arial"/>
        <family val="2"/>
      </rPr>
      <t>(PROFID:92020)</t>
    </r>
  </si>
  <si>
    <t>Construction Dust - simplified</t>
  </si>
  <si>
    <t>POC;         0.0462</t>
  </si>
  <si>
    <t>PNH4;       6.72E-4</t>
  </si>
  <si>
    <t>PNO3;       3.65E-4</t>
  </si>
  <si>
    <t>PSO4;       0.0105</t>
  </si>
  <si>
    <t>PNCOM;   0.0185</t>
  </si>
  <si>
    <t>PH2O;       0.00268</t>
  </si>
  <si>
    <t>PAL;          0.0368</t>
  </si>
  <si>
    <t>PSI;           0.115</t>
  </si>
  <si>
    <t>PCL;          4.85E-4</t>
  </si>
  <si>
    <t>PK;            0.0149</t>
  </si>
  <si>
    <t>PCA;         0.091</t>
  </si>
  <si>
    <t>PTI;           0.00355</t>
  </si>
  <si>
    <t>PMN;         0.00105</t>
  </si>
  <si>
    <t>PFE;          0.0351</t>
  </si>
  <si>
    <t>PMOTHR; 0.623198</t>
  </si>
  <si>
    <t>PMFINE;   0.942935</t>
  </si>
  <si>
    <t>CaLdera (vapor) textiles</t>
  </si>
  <si>
    <t xml:space="preserve">Source </t>
  </si>
  <si>
    <t>PM2.5/PM10</t>
  </si>
  <si>
    <t>GNV combustion</t>
  </si>
  <si>
    <t>GNV</t>
  </si>
  <si>
    <t xml:space="preserve">LPG Combustion </t>
  </si>
  <si>
    <t>Butane</t>
  </si>
  <si>
    <t>Propane</t>
  </si>
  <si>
    <t>Anthracite carbon</t>
  </si>
  <si>
    <t>-</t>
  </si>
  <si>
    <t xml:space="preserve">Fuel oil </t>
  </si>
  <si>
    <t>Boilers  &gt; 100BTU</t>
  </si>
  <si>
    <t>Boilers &lt; 100 BTU</t>
  </si>
  <si>
    <t>Wood residues</t>
  </si>
  <si>
    <t>Boilers</t>
  </si>
  <si>
    <t>Off-Road equipment</t>
  </si>
  <si>
    <t>Mobile Off-Road</t>
  </si>
  <si>
    <t>INDUST</t>
  </si>
  <si>
    <t>COMER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</si>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</sst>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 style="medium">
        <color rgb="FF9E9E9E"/>
      </right>
      <top/>
      <bottom/>
      <diagonal/>
    </border>
    <border>
      <left style="medium">
        <color rgb="FF9E9E9E"/>
      </left>
      <right style="medium">
        <color rgb="FF9E9E9E"/>
      </right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9" fontId="0" fillId="2" borderId="1" xfId="0" applyNumberForma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vertical="center"/>
    </xf>
    <xf numFmtId="0" fontId="2" fillId="3" borderId="0" xfId="0" applyFont="1" applyFill="1"/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1" xfId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4" fillId="0" borderId="0" xfId="0" applyFont="1"/>
    <xf numFmtId="0" fontId="0" fillId="4" borderId="0" xfId="0" applyFill="1" applyBorder="1" applyAlignment="1">
      <alignment vertical="center"/>
    </xf>
    <xf numFmtId="0" fontId="5" fillId="0" borderId="5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0" fillId="0" borderId="6" xfId="0" applyBorder="1" applyAlignment="1">
      <alignment vertical="top" wrapText="1" indent="1"/>
    </xf>
    <xf numFmtId="0" fontId="0" fillId="0" borderId="7" xfId="0" applyBorder="1" applyAlignment="1">
      <alignment vertical="top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0" xfId="0" applyFill="1"/>
    <xf numFmtId="0" fontId="0" fillId="9" borderId="0" xfId="0" applyFill="1"/>
    <xf numFmtId="0" fontId="0" fillId="9" borderId="1" xfId="0" applyFill="1" applyBorder="1" applyAlignment="1">
      <alignment vertical="center"/>
    </xf>
    <xf numFmtId="2" fontId="0" fillId="6" borderId="0" xfId="0" applyNumberFormat="1" applyFill="1"/>
    <xf numFmtId="2" fontId="0" fillId="8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6" borderId="0" xfId="0" applyNumberFormat="1" applyFont="1" applyFill="1"/>
    <xf numFmtId="0" fontId="2" fillId="6" borderId="0" xfId="0" applyFont="1" applyFill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2" workbookViewId="0">
      <selection activeCell="G21" sqref="G21"/>
    </sheetView>
  </sheetViews>
  <sheetFormatPr baseColWidth="10" defaultRowHeight="15" x14ac:dyDescent="0.25"/>
  <cols>
    <col min="1" max="1" width="24" style="7" customWidth="1"/>
    <col min="2" max="2" width="11.42578125" style="7"/>
    <col min="3" max="3" width="17" style="7" customWidth="1"/>
    <col min="4" max="4" width="60.85546875" style="7" customWidth="1"/>
    <col min="5" max="6" width="11.42578125" style="7"/>
    <col min="7" max="7" width="47.5703125" style="7" customWidth="1"/>
    <col min="8" max="8" width="11.42578125" style="7" customWidth="1"/>
    <col min="9" max="16384" width="11.42578125" style="7"/>
  </cols>
  <sheetData>
    <row r="1" spans="1:10" ht="30.75" customHeight="1" x14ac:dyDescent="0.25">
      <c r="A1" s="49" t="s">
        <v>102</v>
      </c>
      <c r="B1" s="49"/>
      <c r="C1" s="49"/>
      <c r="D1" s="49"/>
    </row>
    <row r="2" spans="1:10" x14ac:dyDescent="0.25">
      <c r="A2" s="7" t="s">
        <v>109</v>
      </c>
      <c r="C2" s="11"/>
      <c r="D2" s="11"/>
    </row>
    <row r="3" spans="1:10" x14ac:dyDescent="0.25">
      <c r="A3" s="50" t="s">
        <v>101</v>
      </c>
      <c r="B3" s="50"/>
      <c r="C3" s="11"/>
      <c r="D3" s="11"/>
    </row>
    <row r="5" spans="1:10" x14ac:dyDescent="0.25">
      <c r="A5" s="13" t="s">
        <v>91</v>
      </c>
      <c r="B5" s="13" t="s">
        <v>92</v>
      </c>
      <c r="C5" s="13" t="s">
        <v>110</v>
      </c>
      <c r="D5" s="13" t="s">
        <v>72</v>
      </c>
      <c r="E5" s="13" t="s">
        <v>70</v>
      </c>
      <c r="F5" s="13" t="s">
        <v>89</v>
      </c>
      <c r="G5" s="13" t="s">
        <v>90</v>
      </c>
      <c r="I5" s="10"/>
      <c r="J5" s="10"/>
    </row>
    <row r="6" spans="1:10" ht="30" x14ac:dyDescent="0.25">
      <c r="A6" s="8" t="s">
        <v>299</v>
      </c>
      <c r="B6" s="6" t="s">
        <v>24</v>
      </c>
      <c r="C6" s="6">
        <v>31.2</v>
      </c>
      <c r="D6" s="8" t="s">
        <v>73</v>
      </c>
      <c r="E6" s="6">
        <v>2199005000</v>
      </c>
      <c r="F6" s="6">
        <v>92072</v>
      </c>
      <c r="G6" s="6" t="s">
        <v>93</v>
      </c>
      <c r="I6" s="10"/>
      <c r="J6" s="10"/>
    </row>
    <row r="7" spans="1:10" ht="30" x14ac:dyDescent="0.25">
      <c r="A7" s="8" t="s">
        <v>49</v>
      </c>
      <c r="B7" s="6" t="s">
        <v>25</v>
      </c>
      <c r="C7" s="6">
        <v>5.65</v>
      </c>
      <c r="D7" s="8" t="s">
        <v>74</v>
      </c>
      <c r="E7" s="6">
        <v>2102005000</v>
      </c>
      <c r="F7" s="6">
        <v>92072</v>
      </c>
      <c r="G7" s="6" t="s">
        <v>93</v>
      </c>
      <c r="I7" s="10"/>
      <c r="J7" s="10"/>
    </row>
    <row r="8" spans="1:10" ht="30" x14ac:dyDescent="0.25">
      <c r="A8" s="8" t="s">
        <v>50</v>
      </c>
      <c r="B8" s="6" t="s">
        <v>26</v>
      </c>
      <c r="C8" s="6">
        <v>493.5</v>
      </c>
      <c r="D8" s="8" t="s">
        <v>75</v>
      </c>
      <c r="E8" s="6">
        <v>2199001000</v>
      </c>
      <c r="F8" s="6">
        <v>92084</v>
      </c>
      <c r="G8" s="6" t="s">
        <v>94</v>
      </c>
      <c r="I8" s="10"/>
      <c r="J8" s="10"/>
    </row>
    <row r="9" spans="1:10" ht="30" x14ac:dyDescent="0.25">
      <c r="A9" s="8" t="s">
        <v>51</v>
      </c>
      <c r="B9" s="6" t="s">
        <v>27</v>
      </c>
      <c r="C9" s="6">
        <v>0.25700000000000001</v>
      </c>
      <c r="D9" s="8" t="s">
        <v>76</v>
      </c>
      <c r="E9" s="6">
        <v>2104004000</v>
      </c>
      <c r="F9" s="6">
        <v>92025</v>
      </c>
      <c r="G9" s="6" t="s">
        <v>95</v>
      </c>
      <c r="I9" s="10"/>
      <c r="J9" s="10"/>
    </row>
    <row r="10" spans="1:10" ht="30" x14ac:dyDescent="0.25">
      <c r="A10" s="8" t="s">
        <v>52</v>
      </c>
      <c r="B10" s="6" t="s">
        <v>28</v>
      </c>
      <c r="C10" s="6">
        <v>5.28</v>
      </c>
      <c r="D10" s="8" t="s">
        <v>77</v>
      </c>
      <c r="E10" s="6">
        <v>2102004000</v>
      </c>
      <c r="F10" s="6">
        <v>92025</v>
      </c>
      <c r="G10" s="6" t="s">
        <v>95</v>
      </c>
    </row>
    <row r="11" spans="1:10" ht="30" x14ac:dyDescent="0.25">
      <c r="A11" s="8" t="s">
        <v>53</v>
      </c>
      <c r="B11" s="6" t="s">
        <v>29</v>
      </c>
      <c r="C11" s="6">
        <v>2.82</v>
      </c>
      <c r="D11" s="8" t="s">
        <v>78</v>
      </c>
      <c r="E11" s="6">
        <v>2199006001</v>
      </c>
      <c r="F11" s="6">
        <v>92048</v>
      </c>
      <c r="G11" s="6" t="s">
        <v>96</v>
      </c>
    </row>
    <row r="12" spans="1:10" ht="30" x14ac:dyDescent="0.25">
      <c r="A12" s="8" t="s">
        <v>54</v>
      </c>
      <c r="B12" s="6" t="s">
        <v>30</v>
      </c>
      <c r="C12" s="6">
        <v>13.28</v>
      </c>
      <c r="D12" s="8" t="s">
        <v>78</v>
      </c>
      <c r="E12" s="6">
        <v>2199006001</v>
      </c>
      <c r="F12" s="6">
        <v>92048</v>
      </c>
      <c r="G12" s="6" t="s">
        <v>96</v>
      </c>
    </row>
    <row r="13" spans="1:10" ht="30" x14ac:dyDescent="0.25">
      <c r="A13" s="8" t="s">
        <v>55</v>
      </c>
      <c r="B13" s="6" t="s">
        <v>31</v>
      </c>
      <c r="C13" s="6">
        <v>0.27</v>
      </c>
      <c r="D13" s="8" t="s">
        <v>78</v>
      </c>
      <c r="E13" s="6">
        <v>2199006001</v>
      </c>
      <c r="F13" s="6">
        <v>92048</v>
      </c>
      <c r="G13" s="6" t="s">
        <v>96</v>
      </c>
    </row>
    <row r="14" spans="1:10" ht="30" x14ac:dyDescent="0.25">
      <c r="A14" s="8" t="s">
        <v>56</v>
      </c>
      <c r="B14" s="6" t="s">
        <v>32</v>
      </c>
      <c r="C14" s="6">
        <v>0.11</v>
      </c>
      <c r="D14" s="8" t="s">
        <v>79</v>
      </c>
      <c r="E14" s="6">
        <v>2104007000</v>
      </c>
      <c r="F14" s="6">
        <v>92063</v>
      </c>
      <c r="G14" s="6" t="s">
        <v>97</v>
      </c>
    </row>
    <row r="15" spans="1:10" x14ac:dyDescent="0.25">
      <c r="A15" s="8" t="s">
        <v>56</v>
      </c>
      <c r="B15" s="6" t="s">
        <v>33</v>
      </c>
      <c r="C15" s="6">
        <v>97.45</v>
      </c>
      <c r="D15" s="8" t="s">
        <v>80</v>
      </c>
      <c r="E15" s="6">
        <v>10200107</v>
      </c>
      <c r="F15" s="6">
        <v>92084</v>
      </c>
      <c r="G15" s="6" t="s">
        <v>94</v>
      </c>
    </row>
    <row r="16" spans="1:10" x14ac:dyDescent="0.25">
      <c r="A16" s="8" t="s">
        <v>57</v>
      </c>
      <c r="B16" s="6" t="s">
        <v>34</v>
      </c>
      <c r="C16" s="6">
        <v>186.8</v>
      </c>
      <c r="D16" s="8" t="s">
        <v>81</v>
      </c>
      <c r="E16" s="6">
        <v>10100101</v>
      </c>
      <c r="F16" s="6">
        <v>92084</v>
      </c>
      <c r="G16" s="6" t="s">
        <v>94</v>
      </c>
    </row>
    <row r="17" spans="1:7" x14ac:dyDescent="0.25">
      <c r="A17" s="8" t="s">
        <v>58</v>
      </c>
      <c r="B17" s="6" t="s">
        <v>35</v>
      </c>
      <c r="C17" s="6">
        <v>61.3</v>
      </c>
      <c r="D17" s="8" t="s">
        <v>81</v>
      </c>
      <c r="E17" s="6">
        <v>10100101</v>
      </c>
      <c r="F17" s="6">
        <v>92084</v>
      </c>
      <c r="G17" s="6" t="s">
        <v>94</v>
      </c>
    </row>
    <row r="18" spans="1:7" ht="30" x14ac:dyDescent="0.25">
      <c r="A18" s="8" t="s">
        <v>59</v>
      </c>
      <c r="B18" s="6" t="s">
        <v>36</v>
      </c>
      <c r="C18" s="6">
        <v>361.3</v>
      </c>
      <c r="D18" s="8" t="s">
        <v>82</v>
      </c>
      <c r="E18" s="6">
        <v>10200402</v>
      </c>
      <c r="F18" s="6">
        <v>92072</v>
      </c>
      <c r="G18" s="6" t="s">
        <v>93</v>
      </c>
    </row>
    <row r="19" spans="1:7" ht="30" x14ac:dyDescent="0.25">
      <c r="A19" s="8" t="s">
        <v>60</v>
      </c>
      <c r="B19" s="6" t="s">
        <v>37</v>
      </c>
      <c r="C19" s="6">
        <v>0.45</v>
      </c>
      <c r="D19" s="8" t="s">
        <v>83</v>
      </c>
      <c r="E19" s="6">
        <v>10500110</v>
      </c>
      <c r="F19" s="6">
        <v>92048</v>
      </c>
      <c r="G19" s="6" t="s">
        <v>96</v>
      </c>
    </row>
    <row r="20" spans="1:7" ht="30" x14ac:dyDescent="0.25">
      <c r="A20" s="8" t="s">
        <v>61</v>
      </c>
      <c r="B20" s="6" t="s">
        <v>38</v>
      </c>
      <c r="C20" s="6">
        <v>78.599999999999994</v>
      </c>
      <c r="D20" s="8" t="s">
        <v>84</v>
      </c>
      <c r="E20" s="6">
        <v>10100601</v>
      </c>
      <c r="F20" s="6">
        <v>92048</v>
      </c>
      <c r="G20" s="6" t="s">
        <v>96</v>
      </c>
    </row>
    <row r="21" spans="1:7" ht="30" x14ac:dyDescent="0.25">
      <c r="A21" s="8" t="s">
        <v>62</v>
      </c>
      <c r="B21" s="6" t="s">
        <v>39</v>
      </c>
      <c r="C21" s="6">
        <v>12.09</v>
      </c>
      <c r="D21" s="8" t="s">
        <v>84</v>
      </c>
      <c r="E21" s="6">
        <v>10100601</v>
      </c>
      <c r="F21" s="6">
        <v>92048</v>
      </c>
      <c r="G21" s="6" t="s">
        <v>96</v>
      </c>
    </row>
    <row r="22" spans="1:7" ht="30" x14ac:dyDescent="0.25">
      <c r="A22" s="8" t="s">
        <v>58</v>
      </c>
      <c r="B22" s="6" t="s">
        <v>40</v>
      </c>
      <c r="C22" s="6">
        <v>1.71</v>
      </c>
      <c r="D22" s="8" t="s">
        <v>85</v>
      </c>
      <c r="E22" s="6">
        <v>10100602</v>
      </c>
      <c r="F22" s="6">
        <v>92048</v>
      </c>
      <c r="G22" s="6" t="s">
        <v>96</v>
      </c>
    </row>
    <row r="23" spans="1:7" x14ac:dyDescent="0.25">
      <c r="A23" s="8" t="s">
        <v>63</v>
      </c>
      <c r="B23" s="6" t="s">
        <v>41</v>
      </c>
      <c r="C23" s="6">
        <v>1.21</v>
      </c>
      <c r="D23" s="8" t="s">
        <v>86</v>
      </c>
      <c r="E23" s="6">
        <v>10200902</v>
      </c>
      <c r="F23" s="6">
        <v>92091</v>
      </c>
      <c r="G23" s="6" t="s">
        <v>103</v>
      </c>
    </row>
    <row r="24" spans="1:7" x14ac:dyDescent="0.25">
      <c r="A24" s="9"/>
      <c r="B24" s="7" t="s">
        <v>111</v>
      </c>
      <c r="C24" s="7">
        <f>SUM(C6:C23)</f>
        <v>1353.2769999999998</v>
      </c>
      <c r="D24" s="9"/>
    </row>
  </sheetData>
  <autoFilter ref="A5:G31"/>
  <mergeCells count="2">
    <mergeCell ref="A1:D1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2" sqref="D22"/>
    </sheetView>
  </sheetViews>
  <sheetFormatPr baseColWidth="10" defaultRowHeight="15" x14ac:dyDescent="0.25"/>
  <cols>
    <col min="1" max="1" width="25.85546875" customWidth="1"/>
    <col min="4" max="4" width="42.140625" customWidth="1"/>
    <col min="7" max="7" width="37" customWidth="1"/>
  </cols>
  <sheetData>
    <row r="1" spans="1:7" ht="29.25" customHeight="1" x14ac:dyDescent="0.25">
      <c r="A1" s="49" t="s">
        <v>112</v>
      </c>
      <c r="B1" s="49"/>
      <c r="C1" s="49"/>
      <c r="D1" s="49"/>
    </row>
    <row r="2" spans="1:7" x14ac:dyDescent="0.25">
      <c r="A2" s="7" t="s">
        <v>109</v>
      </c>
      <c r="B2" s="7"/>
      <c r="C2" s="11"/>
      <c r="D2" s="11"/>
    </row>
    <row r="3" spans="1:7" x14ac:dyDescent="0.25">
      <c r="A3" s="50" t="s">
        <v>101</v>
      </c>
      <c r="B3" s="50"/>
      <c r="C3" s="11"/>
      <c r="D3" s="11"/>
    </row>
    <row r="5" spans="1:7" x14ac:dyDescent="0.25">
      <c r="A5" s="13" t="s">
        <v>91</v>
      </c>
      <c r="B5" s="13" t="s">
        <v>92</v>
      </c>
      <c r="C5" s="13" t="s">
        <v>110</v>
      </c>
      <c r="D5" s="13" t="s">
        <v>72</v>
      </c>
      <c r="E5" s="13" t="s">
        <v>70</v>
      </c>
      <c r="F5" s="13" t="s">
        <v>89</v>
      </c>
      <c r="G5" s="13" t="s">
        <v>90</v>
      </c>
    </row>
    <row r="6" spans="1:7" ht="16.5" customHeight="1" x14ac:dyDescent="0.25">
      <c r="A6" s="8" t="s">
        <v>64</v>
      </c>
      <c r="B6" s="6" t="s">
        <v>42</v>
      </c>
      <c r="C6" s="6">
        <v>3.61</v>
      </c>
      <c r="D6" s="8" t="s">
        <v>87</v>
      </c>
      <c r="E6" s="6">
        <v>2810025000</v>
      </c>
      <c r="F6" s="6">
        <v>92015</v>
      </c>
      <c r="G6" s="8" t="s">
        <v>98</v>
      </c>
    </row>
    <row r="7" spans="1:7" ht="30" x14ac:dyDescent="0.25">
      <c r="A7" s="8" t="s">
        <v>65</v>
      </c>
      <c r="B7" s="6" t="s">
        <v>43</v>
      </c>
      <c r="C7" s="6">
        <v>48.6</v>
      </c>
      <c r="D7" s="8" t="s">
        <v>87</v>
      </c>
      <c r="E7" s="6">
        <v>2810025000</v>
      </c>
      <c r="F7" s="6">
        <v>92015</v>
      </c>
      <c r="G7" s="8" t="s">
        <v>98</v>
      </c>
    </row>
    <row r="8" spans="1:7" ht="30" x14ac:dyDescent="0.25">
      <c r="A8" s="8" t="s">
        <v>66</v>
      </c>
      <c r="B8" s="6" t="s">
        <v>44</v>
      </c>
      <c r="C8" s="6">
        <v>9.99</v>
      </c>
      <c r="D8" s="8" t="s">
        <v>87</v>
      </c>
      <c r="E8" s="6">
        <v>2810025000</v>
      </c>
      <c r="F8" s="6">
        <v>92015</v>
      </c>
      <c r="G8" s="8" t="s">
        <v>98</v>
      </c>
    </row>
    <row r="9" spans="1:7" ht="16.5" customHeight="1" x14ac:dyDescent="0.25">
      <c r="A9" s="8" t="s">
        <v>67</v>
      </c>
      <c r="B9" s="6" t="s">
        <v>45</v>
      </c>
      <c r="C9" s="6">
        <v>2.91</v>
      </c>
      <c r="D9" s="8" t="s">
        <v>87</v>
      </c>
      <c r="E9" s="6">
        <v>2810025000</v>
      </c>
      <c r="F9" s="6">
        <v>92015</v>
      </c>
      <c r="G9" s="8" t="s">
        <v>98</v>
      </c>
    </row>
    <row r="10" spans="1:7" ht="45" x14ac:dyDescent="0.25">
      <c r="A10" s="8" t="s">
        <v>68</v>
      </c>
      <c r="B10" s="6" t="s">
        <v>46</v>
      </c>
      <c r="C10" s="6">
        <v>14.7</v>
      </c>
      <c r="D10" s="8" t="s">
        <v>88</v>
      </c>
      <c r="E10" s="6" t="s">
        <v>71</v>
      </c>
      <c r="F10" s="6" t="s">
        <v>99</v>
      </c>
      <c r="G10" s="8" t="s">
        <v>104</v>
      </c>
    </row>
    <row r="11" spans="1:7" ht="30" x14ac:dyDescent="0.25">
      <c r="A11" s="8" t="s">
        <v>69</v>
      </c>
      <c r="B11" s="6" t="s">
        <v>47</v>
      </c>
      <c r="C11" s="6">
        <v>37.6</v>
      </c>
      <c r="D11" s="8" t="s">
        <v>79</v>
      </c>
      <c r="E11" s="6">
        <v>2104008000</v>
      </c>
      <c r="F11" s="6">
        <v>92068</v>
      </c>
      <c r="G11" s="8" t="s">
        <v>100</v>
      </c>
    </row>
    <row r="12" spans="1:7" x14ac:dyDescent="0.25">
      <c r="A12" s="7"/>
      <c r="B12" s="7" t="s">
        <v>111</v>
      </c>
      <c r="C12" s="7">
        <f>SUM(C6:C11)</f>
        <v>117.41</v>
      </c>
      <c r="D12" s="7"/>
      <c r="E12" s="7"/>
      <c r="F12" s="7"/>
      <c r="G12" s="7"/>
    </row>
  </sheetData>
  <autoFilter ref="A5:G12"/>
  <mergeCells count="2">
    <mergeCell ref="A1:D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B1" workbookViewId="0">
      <selection activeCell="D33" sqref="D33"/>
    </sheetView>
  </sheetViews>
  <sheetFormatPr baseColWidth="10" defaultRowHeight="15" x14ac:dyDescent="0.25"/>
  <cols>
    <col min="2" max="2" width="51.42578125" customWidth="1"/>
  </cols>
  <sheetData>
    <row r="1" spans="1:15" x14ac:dyDescent="0.25">
      <c r="A1" t="s">
        <v>108</v>
      </c>
    </row>
    <row r="2" spans="1:15" x14ac:dyDescent="0.25">
      <c r="A2" t="s">
        <v>116</v>
      </c>
    </row>
    <row r="3" spans="1:15" x14ac:dyDescent="0.25">
      <c r="A3" t="s">
        <v>115</v>
      </c>
    </row>
    <row r="6" spans="1:15" x14ac:dyDescent="0.25">
      <c r="A6" s="51" t="s">
        <v>105</v>
      </c>
      <c r="B6" s="51"/>
      <c r="C6" s="51"/>
      <c r="D6" s="51"/>
    </row>
    <row r="7" spans="1:15" ht="30" x14ac:dyDescent="0.25">
      <c r="A7" s="6" t="s">
        <v>89</v>
      </c>
      <c r="B7" s="6" t="s">
        <v>90</v>
      </c>
      <c r="C7" s="8" t="s">
        <v>106</v>
      </c>
      <c r="D7" s="6" t="s">
        <v>107</v>
      </c>
    </row>
    <row r="8" spans="1:15" x14ac:dyDescent="0.25">
      <c r="A8" s="6">
        <v>92025</v>
      </c>
      <c r="B8" s="6" t="s">
        <v>95</v>
      </c>
      <c r="C8" s="6">
        <v>5.5369999999999999</v>
      </c>
      <c r="D8" s="18">
        <f>+C8/$C$14</f>
        <v>4.0915496236173373E-3</v>
      </c>
      <c r="H8" s="20">
        <v>92048</v>
      </c>
    </row>
    <row r="9" spans="1:15" x14ac:dyDescent="0.25">
      <c r="A9" s="6">
        <v>92048</v>
      </c>
      <c r="B9" s="6" t="s">
        <v>96</v>
      </c>
      <c r="C9" s="6">
        <v>109.22</v>
      </c>
      <c r="D9" s="18">
        <f t="shared" ref="D9:D13" si="0">+C9/$C$14</f>
        <v>8.0707793009117859E-2</v>
      </c>
      <c r="H9">
        <v>92048</v>
      </c>
      <c r="I9" t="s">
        <v>229</v>
      </c>
      <c r="J9" t="s">
        <v>230</v>
      </c>
      <c r="K9">
        <v>0.247</v>
      </c>
      <c r="L9">
        <v>1</v>
      </c>
      <c r="M9">
        <v>0.247</v>
      </c>
      <c r="O9">
        <f t="shared" ref="O9:O15" si="1">+$C$9*K9</f>
        <v>26.977339999999998</v>
      </c>
    </row>
    <row r="10" spans="1:15" x14ac:dyDescent="0.25">
      <c r="A10" s="6">
        <v>92063</v>
      </c>
      <c r="B10" s="6" t="s">
        <v>97</v>
      </c>
      <c r="C10" s="6">
        <v>0.11</v>
      </c>
      <c r="D10" s="18">
        <f t="shared" si="0"/>
        <v>8.1284171681037946E-5</v>
      </c>
      <c r="H10">
        <v>92048</v>
      </c>
      <c r="I10" t="s">
        <v>229</v>
      </c>
      <c r="J10" t="s">
        <v>231</v>
      </c>
      <c r="K10">
        <v>0.38400000000000001</v>
      </c>
      <c r="L10">
        <v>1</v>
      </c>
      <c r="M10">
        <v>0.38400000000000001</v>
      </c>
      <c r="O10">
        <f t="shared" si="1"/>
        <v>41.940480000000001</v>
      </c>
    </row>
    <row r="11" spans="1:15" x14ac:dyDescent="0.25">
      <c r="A11" s="6">
        <v>92072</v>
      </c>
      <c r="B11" s="6" t="s">
        <v>93</v>
      </c>
      <c r="C11" s="6">
        <v>398.15</v>
      </c>
      <c r="D11" s="18">
        <f t="shared" si="0"/>
        <v>0.29421175413459327</v>
      </c>
      <c r="H11">
        <v>92048</v>
      </c>
      <c r="I11" t="s">
        <v>229</v>
      </c>
      <c r="J11" t="s">
        <v>232</v>
      </c>
      <c r="K11">
        <v>2.1000000000000001E-2</v>
      </c>
      <c r="L11">
        <v>1</v>
      </c>
      <c r="M11">
        <v>2.1000000000000001E-2</v>
      </c>
      <c r="O11">
        <f t="shared" si="1"/>
        <v>2.2936200000000002</v>
      </c>
    </row>
    <row r="12" spans="1:15" x14ac:dyDescent="0.25">
      <c r="A12" s="6">
        <v>92084</v>
      </c>
      <c r="B12" s="6" t="s">
        <v>94</v>
      </c>
      <c r="C12" s="6">
        <v>839.05</v>
      </c>
      <c r="D12" s="18">
        <f t="shared" si="0"/>
        <v>0.62001349317249899</v>
      </c>
      <c r="H12">
        <v>92048</v>
      </c>
      <c r="I12" t="s">
        <v>229</v>
      </c>
      <c r="J12" t="s">
        <v>233</v>
      </c>
      <c r="K12">
        <v>8.5999999999999993E-2</v>
      </c>
      <c r="L12">
        <v>1</v>
      </c>
      <c r="M12">
        <v>8.5999999999999993E-2</v>
      </c>
      <c r="O12">
        <f t="shared" si="1"/>
        <v>9.3929199999999984</v>
      </c>
    </row>
    <row r="13" spans="1:15" x14ac:dyDescent="0.25">
      <c r="A13" s="6">
        <v>92091</v>
      </c>
      <c r="B13" s="6" t="s">
        <v>103</v>
      </c>
      <c r="C13" s="6">
        <v>1.21</v>
      </c>
      <c r="D13" s="18">
        <f t="shared" si="0"/>
        <v>8.9412588849141744E-4</v>
      </c>
      <c r="H13">
        <v>92048</v>
      </c>
      <c r="I13" t="s">
        <v>229</v>
      </c>
      <c r="J13" t="s">
        <v>234</v>
      </c>
      <c r="K13">
        <v>9.8799999999999999E-2</v>
      </c>
      <c r="L13">
        <v>1</v>
      </c>
      <c r="M13">
        <v>9.8799999999999999E-2</v>
      </c>
      <c r="O13">
        <f t="shared" si="1"/>
        <v>10.790936</v>
      </c>
    </row>
    <row r="14" spans="1:15" x14ac:dyDescent="0.25">
      <c r="A14" s="7"/>
      <c r="B14" s="12" t="s">
        <v>48</v>
      </c>
      <c r="C14" s="7">
        <f>SUM(C8:C13)</f>
        <v>1353.277</v>
      </c>
      <c r="D14" s="15">
        <f>SUM(D8:D13)</f>
        <v>0.99999999999999989</v>
      </c>
      <c r="H14">
        <v>92048</v>
      </c>
      <c r="I14" t="s">
        <v>229</v>
      </c>
      <c r="J14" t="s">
        <v>235</v>
      </c>
      <c r="K14">
        <v>0.16320000000000001</v>
      </c>
      <c r="L14">
        <v>1</v>
      </c>
      <c r="M14">
        <v>0.16320000000000001</v>
      </c>
      <c r="O14">
        <f t="shared" si="1"/>
        <v>17.824704000000001</v>
      </c>
    </row>
    <row r="15" spans="1:15" x14ac:dyDescent="0.25">
      <c r="A15" s="7"/>
      <c r="B15" s="7"/>
      <c r="C15" s="7"/>
      <c r="D15" s="7"/>
      <c r="H15">
        <v>92048</v>
      </c>
      <c r="I15" t="s">
        <v>229</v>
      </c>
      <c r="J15" t="s">
        <v>236</v>
      </c>
      <c r="K15">
        <v>0.26200000000000001</v>
      </c>
      <c r="L15">
        <v>1</v>
      </c>
      <c r="M15">
        <v>0.26200000000000001</v>
      </c>
      <c r="O15">
        <f t="shared" si="1"/>
        <v>28.615640000000003</v>
      </c>
    </row>
    <row r="16" spans="1:15" x14ac:dyDescent="0.25">
      <c r="A16" s="51" t="s">
        <v>117</v>
      </c>
      <c r="B16" s="51"/>
      <c r="C16" s="51"/>
      <c r="D16" s="51"/>
      <c r="K16">
        <f>SUM(K9:K15)</f>
        <v>1.262</v>
      </c>
      <c r="O16">
        <f>SUM(O9:O15)</f>
        <v>137.83564000000001</v>
      </c>
    </row>
    <row r="17" spans="1:4" ht="30" x14ac:dyDescent="0.25">
      <c r="A17" s="6" t="s">
        <v>89</v>
      </c>
      <c r="B17" s="6" t="s">
        <v>90</v>
      </c>
      <c r="C17" s="8" t="s">
        <v>106</v>
      </c>
      <c r="D17" s="6" t="s">
        <v>107</v>
      </c>
    </row>
    <row r="18" spans="1:4" x14ac:dyDescent="0.25">
      <c r="A18" s="6">
        <v>92015</v>
      </c>
      <c r="B18" s="6" t="s">
        <v>98</v>
      </c>
      <c r="C18" s="6">
        <v>65.11</v>
      </c>
      <c r="D18" s="17">
        <f>+C18/$C$21</f>
        <v>0.5545524231326121</v>
      </c>
    </row>
    <row r="19" spans="1:4" x14ac:dyDescent="0.25">
      <c r="A19" s="6">
        <v>92068</v>
      </c>
      <c r="B19" s="8" t="s">
        <v>100</v>
      </c>
      <c r="C19" s="6">
        <v>37.6</v>
      </c>
      <c r="D19" s="17">
        <f t="shared" ref="D19:D20" si="2">+C19/$C$21</f>
        <v>0.3202452942679499</v>
      </c>
    </row>
    <row r="20" spans="1:4" x14ac:dyDescent="0.25">
      <c r="A20" s="6" t="s">
        <v>99</v>
      </c>
      <c r="B20" s="6" t="s">
        <v>104</v>
      </c>
      <c r="C20" s="6">
        <v>14.7</v>
      </c>
      <c r="D20" s="17">
        <f t="shared" si="2"/>
        <v>0.12520228259943786</v>
      </c>
    </row>
    <row r="21" spans="1:4" x14ac:dyDescent="0.25">
      <c r="A21" s="7"/>
      <c r="B21" s="12" t="s">
        <v>48</v>
      </c>
      <c r="C21" s="7">
        <f>SUM(C18:C20)</f>
        <v>117.41000000000001</v>
      </c>
      <c r="D21" s="16">
        <f>SUM(D18:D20)</f>
        <v>0.99999999999999989</v>
      </c>
    </row>
  </sheetData>
  <mergeCells count="2">
    <mergeCell ref="A6:D6"/>
    <mergeCell ref="A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D73" sqref="D73"/>
    </sheetView>
  </sheetViews>
  <sheetFormatPr baseColWidth="10" defaultRowHeight="15" x14ac:dyDescent="0.25"/>
  <sheetData>
    <row r="1" spans="1:10" x14ac:dyDescent="0.25">
      <c r="A1" t="s">
        <v>226</v>
      </c>
    </row>
    <row r="2" spans="1:10" x14ac:dyDescent="0.25">
      <c r="A2" t="s">
        <v>227</v>
      </c>
    </row>
    <row r="3" spans="1:10" x14ac:dyDescent="0.25">
      <c r="A3" t="s">
        <v>228</v>
      </c>
    </row>
    <row r="4" spans="1:10" x14ac:dyDescent="0.25">
      <c r="A4" s="19"/>
    </row>
    <row r="5" spans="1:10" x14ac:dyDescent="0.25">
      <c r="A5" s="52" t="s">
        <v>191</v>
      </c>
      <c r="B5" s="52"/>
      <c r="C5" s="52"/>
      <c r="D5" s="52"/>
      <c r="G5" s="53" t="s">
        <v>225</v>
      </c>
      <c r="H5" s="53"/>
      <c r="I5" s="53"/>
      <c r="J5" s="53"/>
    </row>
    <row r="6" spans="1:10" x14ac:dyDescent="0.25">
      <c r="A6" s="20">
        <v>92025</v>
      </c>
      <c r="B6" s="10" t="s">
        <v>95</v>
      </c>
      <c r="G6" s="20">
        <v>92015</v>
      </c>
      <c r="H6" s="10" t="s">
        <v>98</v>
      </c>
    </row>
    <row r="7" spans="1:10" x14ac:dyDescent="0.25">
      <c r="A7" t="s">
        <v>118</v>
      </c>
      <c r="G7" t="s">
        <v>192</v>
      </c>
    </row>
    <row r="8" spans="1:10" x14ac:dyDescent="0.25">
      <c r="A8" t="s">
        <v>119</v>
      </c>
      <c r="G8" t="s">
        <v>193</v>
      </c>
    </row>
    <row r="9" spans="1:10" x14ac:dyDescent="0.25">
      <c r="A9" t="s">
        <v>120</v>
      </c>
      <c r="G9" t="s">
        <v>194</v>
      </c>
    </row>
    <row r="10" spans="1:10" x14ac:dyDescent="0.25">
      <c r="A10" t="s">
        <v>121</v>
      </c>
      <c r="G10" t="s">
        <v>195</v>
      </c>
    </row>
    <row r="11" spans="1:10" x14ac:dyDescent="0.25">
      <c r="A11" t="s">
        <v>122</v>
      </c>
      <c r="G11" t="s">
        <v>196</v>
      </c>
    </row>
    <row r="12" spans="1:10" x14ac:dyDescent="0.25">
      <c r="A12" t="s">
        <v>123</v>
      </c>
      <c r="G12" t="s">
        <v>197</v>
      </c>
    </row>
    <row r="13" spans="1:10" x14ac:dyDescent="0.25">
      <c r="A13" t="s">
        <v>124</v>
      </c>
      <c r="G13" t="s">
        <v>198</v>
      </c>
    </row>
    <row r="14" spans="1:10" x14ac:dyDescent="0.25">
      <c r="A14" t="s">
        <v>125</v>
      </c>
      <c r="G14" t="s">
        <v>199</v>
      </c>
    </row>
    <row r="15" spans="1:10" x14ac:dyDescent="0.25">
      <c r="A15" t="s">
        <v>126</v>
      </c>
      <c r="G15" t="s">
        <v>200</v>
      </c>
    </row>
    <row r="16" spans="1:10" x14ac:dyDescent="0.25">
      <c r="A16" t="s">
        <v>127</v>
      </c>
      <c r="G16" t="s">
        <v>201</v>
      </c>
    </row>
    <row r="17" spans="1:8" x14ac:dyDescent="0.25">
      <c r="G17" t="s">
        <v>202</v>
      </c>
    </row>
    <row r="18" spans="1:8" x14ac:dyDescent="0.25">
      <c r="A18" s="20">
        <v>92048</v>
      </c>
      <c r="B18" s="10" t="s">
        <v>96</v>
      </c>
      <c r="G18" t="s">
        <v>203</v>
      </c>
    </row>
    <row r="19" spans="1:8" x14ac:dyDescent="0.25">
      <c r="A19" t="s">
        <v>128</v>
      </c>
      <c r="G19" t="s">
        <v>204</v>
      </c>
    </row>
    <row r="20" spans="1:8" x14ac:dyDescent="0.25">
      <c r="A20" t="s">
        <v>129</v>
      </c>
      <c r="G20" t="s">
        <v>205</v>
      </c>
    </row>
    <row r="21" spans="1:8" x14ac:dyDescent="0.25">
      <c r="A21" t="s">
        <v>130</v>
      </c>
      <c r="G21" t="s">
        <v>206</v>
      </c>
    </row>
    <row r="22" spans="1:8" x14ac:dyDescent="0.25">
      <c r="A22" t="s">
        <v>131</v>
      </c>
      <c r="G22" t="s">
        <v>207</v>
      </c>
    </row>
    <row r="23" spans="1:8" x14ac:dyDescent="0.25">
      <c r="A23" t="s">
        <v>132</v>
      </c>
      <c r="G23" t="s">
        <v>208</v>
      </c>
    </row>
    <row r="24" spans="1:8" x14ac:dyDescent="0.25">
      <c r="A24" t="s">
        <v>133</v>
      </c>
    </row>
    <row r="25" spans="1:8" x14ac:dyDescent="0.25">
      <c r="A25" t="s">
        <v>134</v>
      </c>
      <c r="G25" s="20">
        <v>92068</v>
      </c>
      <c r="H25" s="10" t="s">
        <v>104</v>
      </c>
    </row>
    <row r="26" spans="1:8" x14ac:dyDescent="0.25">
      <c r="G26" t="s">
        <v>209</v>
      </c>
    </row>
    <row r="27" spans="1:8" x14ac:dyDescent="0.25">
      <c r="A27" s="20">
        <v>92063</v>
      </c>
      <c r="B27" s="10" t="s">
        <v>97</v>
      </c>
      <c r="G27" t="s">
        <v>210</v>
      </c>
    </row>
    <row r="28" spans="1:8" x14ac:dyDescent="0.25">
      <c r="A28" t="s">
        <v>135</v>
      </c>
      <c r="G28" t="s">
        <v>211</v>
      </c>
    </row>
    <row r="29" spans="1:8" x14ac:dyDescent="0.25">
      <c r="A29" t="s">
        <v>136</v>
      </c>
      <c r="G29" t="s">
        <v>212</v>
      </c>
    </row>
    <row r="30" spans="1:8" x14ac:dyDescent="0.25">
      <c r="A30" t="s">
        <v>137</v>
      </c>
      <c r="G30" t="s">
        <v>213</v>
      </c>
    </row>
    <row r="31" spans="1:8" x14ac:dyDescent="0.25">
      <c r="A31" t="s">
        <v>138</v>
      </c>
      <c r="G31" t="s">
        <v>214</v>
      </c>
    </row>
    <row r="32" spans="1:8" x14ac:dyDescent="0.25">
      <c r="A32" t="s">
        <v>139</v>
      </c>
      <c r="G32" t="s">
        <v>215</v>
      </c>
    </row>
    <row r="33" spans="1:7" x14ac:dyDescent="0.25">
      <c r="A33" t="s">
        <v>140</v>
      </c>
      <c r="G33" t="s">
        <v>216</v>
      </c>
    </row>
    <row r="34" spans="1:7" x14ac:dyDescent="0.25">
      <c r="A34" t="s">
        <v>141</v>
      </c>
      <c r="G34" t="s">
        <v>217</v>
      </c>
    </row>
    <row r="35" spans="1:7" x14ac:dyDescent="0.25">
      <c r="A35" t="s">
        <v>142</v>
      </c>
      <c r="G35" t="s">
        <v>218</v>
      </c>
    </row>
    <row r="36" spans="1:7" x14ac:dyDescent="0.25">
      <c r="A36" t="s">
        <v>143</v>
      </c>
      <c r="G36" t="s">
        <v>219</v>
      </c>
    </row>
    <row r="37" spans="1:7" x14ac:dyDescent="0.25">
      <c r="A37" t="s">
        <v>144</v>
      </c>
      <c r="G37" t="s">
        <v>220</v>
      </c>
    </row>
    <row r="38" spans="1:7" x14ac:dyDescent="0.25">
      <c r="A38" t="s">
        <v>145</v>
      </c>
      <c r="G38" t="s">
        <v>221</v>
      </c>
    </row>
    <row r="39" spans="1:7" x14ac:dyDescent="0.25">
      <c r="A39" t="s">
        <v>146</v>
      </c>
      <c r="G39" t="s">
        <v>222</v>
      </c>
    </row>
    <row r="40" spans="1:7" x14ac:dyDescent="0.25">
      <c r="A40" t="s">
        <v>147</v>
      </c>
      <c r="G40" t="s">
        <v>223</v>
      </c>
    </row>
    <row r="41" spans="1:7" x14ac:dyDescent="0.25">
      <c r="A41" t="s">
        <v>148</v>
      </c>
      <c r="G41" t="s">
        <v>224</v>
      </c>
    </row>
    <row r="42" spans="1:7" x14ac:dyDescent="0.25">
      <c r="A42" t="s">
        <v>149</v>
      </c>
    </row>
    <row r="43" spans="1:7" x14ac:dyDescent="0.25">
      <c r="A43" t="s">
        <v>150</v>
      </c>
    </row>
    <row r="44" spans="1:7" x14ac:dyDescent="0.25">
      <c r="A44" t="s">
        <v>151</v>
      </c>
    </row>
    <row r="46" spans="1:7" x14ac:dyDescent="0.25">
      <c r="A46" s="20">
        <v>92072</v>
      </c>
      <c r="B46" s="10" t="s">
        <v>93</v>
      </c>
    </row>
    <row r="47" spans="1:7" x14ac:dyDescent="0.25">
      <c r="A47" t="s">
        <v>152</v>
      </c>
    </row>
    <row r="48" spans="1:7" x14ac:dyDescent="0.25">
      <c r="A48" t="s">
        <v>153</v>
      </c>
    </row>
    <row r="49" spans="1:2" x14ac:dyDescent="0.25">
      <c r="A49" t="s">
        <v>154</v>
      </c>
    </row>
    <row r="50" spans="1:2" x14ac:dyDescent="0.25">
      <c r="A50" t="s">
        <v>155</v>
      </c>
    </row>
    <row r="51" spans="1:2" x14ac:dyDescent="0.25">
      <c r="A51" t="s">
        <v>156</v>
      </c>
    </row>
    <row r="52" spans="1:2" x14ac:dyDescent="0.25">
      <c r="A52" t="s">
        <v>157</v>
      </c>
    </row>
    <row r="53" spans="1:2" x14ac:dyDescent="0.25">
      <c r="A53" t="s">
        <v>158</v>
      </c>
    </row>
    <row r="54" spans="1:2" x14ac:dyDescent="0.25">
      <c r="A54" t="s">
        <v>159</v>
      </c>
    </row>
    <row r="55" spans="1:2" x14ac:dyDescent="0.25">
      <c r="A55" t="s">
        <v>160</v>
      </c>
    </row>
    <row r="56" spans="1:2" x14ac:dyDescent="0.25">
      <c r="A56" t="s">
        <v>161</v>
      </c>
    </row>
    <row r="57" spans="1:2" x14ac:dyDescent="0.25">
      <c r="A57" t="s">
        <v>162</v>
      </c>
    </row>
    <row r="59" spans="1:2" x14ac:dyDescent="0.25">
      <c r="A59" s="20">
        <v>92084</v>
      </c>
      <c r="B59" s="10" t="s">
        <v>94</v>
      </c>
    </row>
    <row r="60" spans="1:2" x14ac:dyDescent="0.25">
      <c r="A60" t="s">
        <v>163</v>
      </c>
    </row>
    <row r="61" spans="1:2" x14ac:dyDescent="0.25">
      <c r="A61" t="s">
        <v>164</v>
      </c>
    </row>
    <row r="62" spans="1:2" x14ac:dyDescent="0.25">
      <c r="A62" t="s">
        <v>165</v>
      </c>
    </row>
    <row r="63" spans="1:2" x14ac:dyDescent="0.25">
      <c r="A63" t="s">
        <v>166</v>
      </c>
    </row>
    <row r="64" spans="1:2" x14ac:dyDescent="0.25">
      <c r="A64" t="s">
        <v>167</v>
      </c>
    </row>
    <row r="65" spans="1:2" x14ac:dyDescent="0.25">
      <c r="A65" t="s">
        <v>168</v>
      </c>
    </row>
    <row r="66" spans="1:2" x14ac:dyDescent="0.25">
      <c r="A66" t="s">
        <v>169</v>
      </c>
    </row>
    <row r="67" spans="1:2" x14ac:dyDescent="0.25">
      <c r="A67" t="s">
        <v>170</v>
      </c>
    </row>
    <row r="68" spans="1:2" x14ac:dyDescent="0.25">
      <c r="A68" t="s">
        <v>171</v>
      </c>
    </row>
    <row r="69" spans="1:2" x14ac:dyDescent="0.25">
      <c r="A69" t="s">
        <v>172</v>
      </c>
    </row>
    <row r="70" spans="1:2" x14ac:dyDescent="0.25">
      <c r="A70" t="s">
        <v>173</v>
      </c>
    </row>
    <row r="71" spans="1:2" x14ac:dyDescent="0.25">
      <c r="A71" t="s">
        <v>174</v>
      </c>
    </row>
    <row r="72" spans="1:2" x14ac:dyDescent="0.25">
      <c r="A72" t="s">
        <v>175</v>
      </c>
    </row>
    <row r="73" spans="1:2" x14ac:dyDescent="0.25">
      <c r="A73" t="s">
        <v>176</v>
      </c>
    </row>
    <row r="74" spans="1:2" x14ac:dyDescent="0.25">
      <c r="A74" t="s">
        <v>177</v>
      </c>
    </row>
    <row r="75" spans="1:2" x14ac:dyDescent="0.25">
      <c r="A75" t="s">
        <v>178</v>
      </c>
    </row>
    <row r="77" spans="1:2" x14ac:dyDescent="0.25">
      <c r="A77" s="20">
        <v>92091</v>
      </c>
      <c r="B77" s="10" t="s">
        <v>103</v>
      </c>
    </row>
    <row r="78" spans="1:2" x14ac:dyDescent="0.25">
      <c r="A78" t="s">
        <v>179</v>
      </c>
    </row>
    <row r="79" spans="1:2" x14ac:dyDescent="0.25">
      <c r="A79" t="s">
        <v>180</v>
      </c>
    </row>
    <row r="80" spans="1:2" x14ac:dyDescent="0.25">
      <c r="A80" t="s">
        <v>181</v>
      </c>
    </row>
    <row r="81" spans="1:1" x14ac:dyDescent="0.25">
      <c r="A81" t="s">
        <v>182</v>
      </c>
    </row>
    <row r="82" spans="1:1" x14ac:dyDescent="0.25">
      <c r="A82" t="s">
        <v>183</v>
      </c>
    </row>
    <row r="83" spans="1:1" x14ac:dyDescent="0.25">
      <c r="A83" t="s">
        <v>184</v>
      </c>
    </row>
    <row r="84" spans="1:1" x14ac:dyDescent="0.25">
      <c r="A84" t="s">
        <v>185</v>
      </c>
    </row>
    <row r="85" spans="1:1" x14ac:dyDescent="0.25">
      <c r="A85" t="s">
        <v>186</v>
      </c>
    </row>
    <row r="86" spans="1:1" x14ac:dyDescent="0.25">
      <c r="A86" t="s">
        <v>187</v>
      </c>
    </row>
    <row r="87" spans="1:1" x14ac:dyDescent="0.25">
      <c r="A87" t="s">
        <v>188</v>
      </c>
    </row>
    <row r="88" spans="1:1" x14ac:dyDescent="0.25">
      <c r="A88" t="s">
        <v>189</v>
      </c>
    </row>
    <row r="89" spans="1:1" x14ac:dyDescent="0.25">
      <c r="A89" t="s">
        <v>190</v>
      </c>
    </row>
  </sheetData>
  <mergeCells count="2">
    <mergeCell ref="A5:D5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33" sqref="E33"/>
    </sheetView>
  </sheetViews>
  <sheetFormatPr baseColWidth="10" defaultRowHeight="15" x14ac:dyDescent="0.25"/>
  <cols>
    <col min="1" max="1" width="26.7109375" style="1" customWidth="1"/>
    <col min="2" max="2" width="11.42578125" style="1"/>
    <col min="3" max="3" width="14.5703125" style="1" customWidth="1"/>
    <col min="4" max="16384" width="11.42578125" style="1"/>
  </cols>
  <sheetData>
    <row r="1" spans="1:3" x14ac:dyDescent="0.25">
      <c r="A1" s="14" t="s">
        <v>22</v>
      </c>
    </row>
    <row r="2" spans="1:3" x14ac:dyDescent="0.25">
      <c r="A2" s="14" t="s">
        <v>114</v>
      </c>
    </row>
    <row r="3" spans="1:3" x14ac:dyDescent="0.25">
      <c r="A3" s="14" t="s">
        <v>113</v>
      </c>
    </row>
    <row r="5" spans="1:3" x14ac:dyDescent="0.25">
      <c r="A5" s="54" t="s">
        <v>20</v>
      </c>
      <c r="B5" s="54"/>
      <c r="C5" s="54"/>
    </row>
    <row r="6" spans="1:3" x14ac:dyDescent="0.25">
      <c r="A6" s="3"/>
      <c r="B6" s="3" t="s">
        <v>19</v>
      </c>
      <c r="C6" s="3" t="s">
        <v>2</v>
      </c>
    </row>
    <row r="7" spans="1:3" x14ac:dyDescent="0.25">
      <c r="A7" s="3" t="s">
        <v>5</v>
      </c>
      <c r="B7" s="3">
        <v>501.21</v>
      </c>
      <c r="C7" s="4">
        <f t="shared" ref="C7:C16" si="0">B7/$B$17</f>
        <v>0.37037502309255493</v>
      </c>
    </row>
    <row r="8" spans="1:3" x14ac:dyDescent="0.25">
      <c r="A8" s="3" t="s">
        <v>3</v>
      </c>
      <c r="B8" s="3">
        <v>301.30500000000001</v>
      </c>
      <c r="C8" s="4">
        <f t="shared" si="0"/>
        <v>0.22265287271383707</v>
      </c>
    </row>
    <row r="9" spans="1:3" x14ac:dyDescent="0.25">
      <c r="A9" s="3" t="s">
        <v>11</v>
      </c>
      <c r="B9" s="3">
        <v>218.13</v>
      </c>
      <c r="C9" s="4">
        <f t="shared" si="0"/>
        <v>0.16118972843155366</v>
      </c>
    </row>
    <row r="10" spans="1:3" x14ac:dyDescent="0.25">
      <c r="A10" s="3" t="s">
        <v>7</v>
      </c>
      <c r="B10" s="3">
        <f>23.03+72.995</f>
        <v>96.025000000000006</v>
      </c>
      <c r="C10" s="4">
        <f t="shared" si="0"/>
        <v>7.0958802881950861E-2</v>
      </c>
    </row>
    <row r="11" spans="1:3" x14ac:dyDescent="0.25">
      <c r="A11" s="3" t="s">
        <v>9</v>
      </c>
      <c r="B11" s="3">
        <v>77.94</v>
      </c>
      <c r="C11" s="4">
        <f t="shared" si="0"/>
        <v>5.7594679475337147E-2</v>
      </c>
    </row>
    <row r="12" spans="1:3" x14ac:dyDescent="0.25">
      <c r="A12" s="3" t="s">
        <v>4</v>
      </c>
      <c r="B12" s="3">
        <v>68.45</v>
      </c>
      <c r="C12" s="4">
        <f t="shared" si="0"/>
        <v>5.0581932384999077E-2</v>
      </c>
    </row>
    <row r="13" spans="1:3" x14ac:dyDescent="0.25">
      <c r="A13" s="3" t="s">
        <v>8</v>
      </c>
      <c r="B13" s="3">
        <f>0.18+36.54+2.84+0.72</f>
        <v>40.28</v>
      </c>
      <c r="C13" s="4">
        <f t="shared" si="0"/>
        <v>2.9765379641603546E-2</v>
      </c>
    </row>
    <row r="14" spans="1:3" x14ac:dyDescent="0.25">
      <c r="A14" s="3" t="s">
        <v>6</v>
      </c>
      <c r="B14" s="3">
        <v>23.54</v>
      </c>
      <c r="C14" s="4">
        <f t="shared" si="0"/>
        <v>1.7395159800480325E-2</v>
      </c>
    </row>
    <row r="15" spans="1:3" x14ac:dyDescent="0.25">
      <c r="A15" s="3" t="s">
        <v>18</v>
      </c>
      <c r="B15" s="3">
        <v>15.09</v>
      </c>
      <c r="C15" s="4">
        <f t="shared" si="0"/>
        <v>1.1150932939220395E-2</v>
      </c>
    </row>
    <row r="16" spans="1:3" x14ac:dyDescent="0.25">
      <c r="A16" s="3" t="s">
        <v>10</v>
      </c>
      <c r="B16" s="3">
        <v>11.28</v>
      </c>
      <c r="C16" s="4">
        <f t="shared" si="0"/>
        <v>8.3354886384629599E-3</v>
      </c>
    </row>
    <row r="17" spans="1:3" x14ac:dyDescent="0.25">
      <c r="A17" s="3" t="s">
        <v>0</v>
      </c>
      <c r="B17" s="3">
        <v>1353.25</v>
      </c>
      <c r="C17" s="5">
        <f>SUM(C7:C16)</f>
        <v>1</v>
      </c>
    </row>
    <row r="19" spans="1:3" x14ac:dyDescent="0.25">
      <c r="A19" s="54" t="s">
        <v>21</v>
      </c>
      <c r="B19" s="54"/>
      <c r="C19" s="54"/>
    </row>
    <row r="20" spans="1:3" x14ac:dyDescent="0.25">
      <c r="A20" s="2" t="s">
        <v>12</v>
      </c>
      <c r="B20" s="3" t="s">
        <v>19</v>
      </c>
      <c r="C20" s="3" t="s">
        <v>2</v>
      </c>
    </row>
    <row r="21" spans="1:3" x14ac:dyDescent="0.25">
      <c r="A21" s="3" t="s">
        <v>23</v>
      </c>
      <c r="B21" s="3">
        <v>65.16</v>
      </c>
      <c r="C21" s="4">
        <f>+B21/$B$23</f>
        <v>0.56591974986972382</v>
      </c>
    </row>
    <row r="22" spans="1:3" x14ac:dyDescent="0.25">
      <c r="A22" s="3" t="s">
        <v>13</v>
      </c>
      <c r="B22" s="3">
        <v>49.98</v>
      </c>
      <c r="C22" s="4">
        <f>+B22/$B$23</f>
        <v>0.43408025013027624</v>
      </c>
    </row>
    <row r="23" spans="1:3" x14ac:dyDescent="0.25">
      <c r="A23" s="3" t="s">
        <v>0</v>
      </c>
      <c r="B23" s="3">
        <f>SUM(B21:B22)</f>
        <v>115.13999999999999</v>
      </c>
      <c r="C23" s="3"/>
    </row>
    <row r="24" spans="1:3" x14ac:dyDescent="0.25">
      <c r="A24" s="55"/>
      <c r="B24" s="56"/>
      <c r="C24" s="57"/>
    </row>
    <row r="25" spans="1:3" x14ac:dyDescent="0.25">
      <c r="A25" s="2" t="s">
        <v>14</v>
      </c>
      <c r="B25" s="3" t="s">
        <v>1</v>
      </c>
      <c r="C25" s="3" t="s">
        <v>2</v>
      </c>
    </row>
    <row r="26" spans="1:3" x14ac:dyDescent="0.25">
      <c r="A26" s="3" t="s">
        <v>15</v>
      </c>
      <c r="B26" s="3">
        <v>62.95</v>
      </c>
      <c r="C26" s="4">
        <f>+B26/$B$29</f>
        <v>0.54672572520409934</v>
      </c>
    </row>
    <row r="27" spans="1:3" x14ac:dyDescent="0.25">
      <c r="A27" s="3" t="s">
        <v>16</v>
      </c>
      <c r="B27" s="3">
        <v>37.6</v>
      </c>
      <c r="C27" s="4">
        <f t="shared" ref="C27:C28" si="1">+B27/$B$29</f>
        <v>0.32655897168664233</v>
      </c>
    </row>
    <row r="28" spans="1:3" x14ac:dyDescent="0.25">
      <c r="A28" s="3" t="s">
        <v>17</v>
      </c>
      <c r="B28" s="3">
        <v>14.59</v>
      </c>
      <c r="C28" s="4">
        <f t="shared" si="1"/>
        <v>0.12671530310925827</v>
      </c>
    </row>
    <row r="29" spans="1:3" x14ac:dyDescent="0.25">
      <c r="A29" s="3" t="s">
        <v>0</v>
      </c>
      <c r="B29" s="3">
        <f>SUM(B26:B28)</f>
        <v>115.14000000000001</v>
      </c>
      <c r="C29" s="3"/>
    </row>
  </sheetData>
  <mergeCells count="3">
    <mergeCell ref="A5:C5"/>
    <mergeCell ref="A19:C19"/>
    <mergeCell ref="A24:C2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E6" sqref="E6"/>
    </sheetView>
  </sheetViews>
  <sheetFormatPr baseColWidth="10" defaultRowHeight="15" x14ac:dyDescent="0.25"/>
  <cols>
    <col min="1" max="1" width="36.42578125" customWidth="1"/>
    <col min="2" max="2" width="36" customWidth="1"/>
    <col min="3" max="3" width="32.85546875" customWidth="1"/>
  </cols>
  <sheetData>
    <row r="3" spans="1:3" ht="15.75" thickBot="1" x14ac:dyDescent="0.3">
      <c r="A3" s="58"/>
      <c r="B3" s="58"/>
      <c r="C3" s="58"/>
    </row>
    <row r="4" spans="1:3" ht="71.25" x14ac:dyDescent="0.25">
      <c r="A4" s="21" t="s">
        <v>237</v>
      </c>
      <c r="B4" s="21" t="s">
        <v>260</v>
      </c>
      <c r="C4" s="21" t="s">
        <v>281</v>
      </c>
    </row>
    <row r="5" spans="1:3" ht="28.5" x14ac:dyDescent="0.25">
      <c r="A5" s="22" t="s">
        <v>238</v>
      </c>
      <c r="B5" s="22" t="s">
        <v>238</v>
      </c>
      <c r="C5" s="22" t="s">
        <v>238</v>
      </c>
    </row>
    <row r="6" spans="1:3" ht="57" x14ac:dyDescent="0.25">
      <c r="A6" s="22" t="s">
        <v>239</v>
      </c>
      <c r="B6" s="22" t="s">
        <v>261</v>
      </c>
      <c r="C6" s="22" t="s">
        <v>282</v>
      </c>
    </row>
    <row r="7" spans="1:3" x14ac:dyDescent="0.25">
      <c r="A7" s="23" t="s">
        <v>240</v>
      </c>
      <c r="B7" s="23" t="s">
        <v>240</v>
      </c>
      <c r="C7" s="23" t="s">
        <v>240</v>
      </c>
    </row>
    <row r="8" spans="1:3" x14ac:dyDescent="0.25">
      <c r="A8" s="22" t="s">
        <v>241</v>
      </c>
      <c r="B8" s="22" t="s">
        <v>262</v>
      </c>
      <c r="C8" s="22" t="s">
        <v>283</v>
      </c>
    </row>
    <row r="9" spans="1:3" x14ac:dyDescent="0.25">
      <c r="A9" s="22" t="s">
        <v>242</v>
      </c>
      <c r="B9" s="22" t="s">
        <v>263</v>
      </c>
      <c r="C9" s="22" t="s">
        <v>284</v>
      </c>
    </row>
    <row r="10" spans="1:3" x14ac:dyDescent="0.25">
      <c r="A10" s="22" t="s">
        <v>243</v>
      </c>
      <c r="B10" s="22" t="s">
        <v>264</v>
      </c>
      <c r="C10" s="22" t="s">
        <v>285</v>
      </c>
    </row>
    <row r="11" spans="1:3" x14ac:dyDescent="0.25">
      <c r="A11" s="22" t="s">
        <v>244</v>
      </c>
      <c r="B11" s="22" t="s">
        <v>265</v>
      </c>
      <c r="C11" s="22" t="s">
        <v>286</v>
      </c>
    </row>
    <row r="12" spans="1:3" x14ac:dyDescent="0.25">
      <c r="A12" s="22" t="s">
        <v>245</v>
      </c>
      <c r="B12" s="22" t="s">
        <v>266</v>
      </c>
      <c r="C12" s="22" t="s">
        <v>287</v>
      </c>
    </row>
    <row r="13" spans="1:3" x14ac:dyDescent="0.25">
      <c r="A13" s="22" t="s">
        <v>246</v>
      </c>
      <c r="B13" s="22" t="s">
        <v>267</v>
      </c>
      <c r="C13" s="22" t="s">
        <v>288</v>
      </c>
    </row>
    <row r="14" spans="1:3" x14ac:dyDescent="0.25">
      <c r="A14" s="22" t="s">
        <v>247</v>
      </c>
      <c r="B14" s="22" t="s">
        <v>268</v>
      </c>
      <c r="C14" s="22" t="s">
        <v>289</v>
      </c>
    </row>
    <row r="15" spans="1:3" x14ac:dyDescent="0.25">
      <c r="A15" s="22" t="s">
        <v>248</v>
      </c>
      <c r="B15" s="22" t="s">
        <v>269</v>
      </c>
      <c r="C15" s="22" t="s">
        <v>290</v>
      </c>
    </row>
    <row r="16" spans="1:3" x14ac:dyDescent="0.25">
      <c r="A16" s="22" t="s">
        <v>249</v>
      </c>
      <c r="B16" s="22" t="s">
        <v>270</v>
      </c>
      <c r="C16" s="22" t="s">
        <v>291</v>
      </c>
    </row>
    <row r="17" spans="1:3" x14ac:dyDescent="0.25">
      <c r="A17" s="22" t="s">
        <v>250</v>
      </c>
      <c r="B17" s="22" t="s">
        <v>271</v>
      </c>
      <c r="C17" s="22" t="s">
        <v>292</v>
      </c>
    </row>
    <row r="18" spans="1:3" x14ac:dyDescent="0.25">
      <c r="A18" s="22" t="s">
        <v>251</v>
      </c>
      <c r="B18" s="22" t="s">
        <v>272</v>
      </c>
      <c r="C18" s="22" t="s">
        <v>293</v>
      </c>
    </row>
    <row r="19" spans="1:3" x14ac:dyDescent="0.25">
      <c r="A19" s="22" t="s">
        <v>252</v>
      </c>
      <c r="B19" s="22" t="s">
        <v>273</v>
      </c>
      <c r="C19" s="22" t="s">
        <v>294</v>
      </c>
    </row>
    <row r="20" spans="1:3" x14ac:dyDescent="0.25">
      <c r="A20" s="22" t="s">
        <v>253</v>
      </c>
      <c r="B20" s="22" t="s">
        <v>274</v>
      </c>
      <c r="C20" s="22" t="s">
        <v>295</v>
      </c>
    </row>
    <row r="21" spans="1:3" x14ac:dyDescent="0.25">
      <c r="A21" s="22" t="s">
        <v>254</v>
      </c>
      <c r="B21" s="22" t="s">
        <v>275</v>
      </c>
      <c r="C21" s="22" t="s">
        <v>296</v>
      </c>
    </row>
    <row r="22" spans="1:3" x14ac:dyDescent="0.25">
      <c r="A22" s="22" t="s">
        <v>255</v>
      </c>
      <c r="B22" s="22" t="s">
        <v>276</v>
      </c>
      <c r="C22" s="22" t="s">
        <v>297</v>
      </c>
    </row>
    <row r="23" spans="1:3" x14ac:dyDescent="0.25">
      <c r="A23" s="22" t="s">
        <v>256</v>
      </c>
      <c r="B23" s="22" t="s">
        <v>277</v>
      </c>
      <c r="C23" s="22" t="s">
        <v>298</v>
      </c>
    </row>
    <row r="24" spans="1:3" x14ac:dyDescent="0.25">
      <c r="A24" s="22" t="s">
        <v>257</v>
      </c>
      <c r="B24" s="22" t="s">
        <v>278</v>
      </c>
      <c r="C24" s="25"/>
    </row>
    <row r="25" spans="1:3" x14ac:dyDescent="0.25">
      <c r="A25" s="22" t="s">
        <v>258</v>
      </c>
      <c r="B25" s="22" t="s">
        <v>279</v>
      </c>
      <c r="C25" s="25"/>
    </row>
    <row r="26" spans="1:3" ht="15.75" thickBot="1" x14ac:dyDescent="0.3">
      <c r="A26" s="24" t="s">
        <v>259</v>
      </c>
      <c r="B26" s="24" t="s">
        <v>280</v>
      </c>
      <c r="C26" s="26"/>
    </row>
  </sheetData>
  <mergeCells count="1"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6" sqref="I26"/>
    </sheetView>
  </sheetViews>
  <sheetFormatPr baseColWidth="10" defaultRowHeight="15" x14ac:dyDescent="0.25"/>
  <cols>
    <col min="1" max="1" width="30.7109375" customWidth="1"/>
    <col min="2" max="2" width="25.28515625" customWidth="1"/>
    <col min="8" max="8" width="45.7109375" customWidth="1"/>
  </cols>
  <sheetData>
    <row r="1" spans="1:13" x14ac:dyDescent="0.25">
      <c r="A1" s="27" t="s">
        <v>300</v>
      </c>
      <c r="B1" s="27" t="s">
        <v>92</v>
      </c>
      <c r="C1" s="27" t="s">
        <v>301</v>
      </c>
      <c r="D1" s="27" t="s">
        <v>89</v>
      </c>
      <c r="G1" s="27" t="s">
        <v>316</v>
      </c>
      <c r="H1" s="27"/>
      <c r="L1" t="s">
        <v>317</v>
      </c>
    </row>
    <row r="2" spans="1:13" x14ac:dyDescent="0.25">
      <c r="A2" s="28" t="s">
        <v>302</v>
      </c>
      <c r="B2" t="s">
        <v>303</v>
      </c>
      <c r="C2" s="39">
        <f>5.7/7.6</f>
        <v>0.75000000000000011</v>
      </c>
      <c r="D2" s="31">
        <v>92048</v>
      </c>
      <c r="G2" s="6" t="s">
        <v>24</v>
      </c>
      <c r="H2" s="6" t="s">
        <v>93</v>
      </c>
      <c r="I2" s="29">
        <v>92072</v>
      </c>
      <c r="L2" s="6" t="s">
        <v>42</v>
      </c>
      <c r="M2" s="35">
        <v>92015</v>
      </c>
    </row>
    <row r="3" spans="1:13" x14ac:dyDescent="0.25">
      <c r="A3" s="59" t="s">
        <v>304</v>
      </c>
      <c r="B3" t="s">
        <v>305</v>
      </c>
      <c r="C3" s="39">
        <f>0.6/0.8</f>
        <v>0.74999999999999989</v>
      </c>
      <c r="D3" s="31">
        <v>92048</v>
      </c>
      <c r="G3" s="6" t="s">
        <v>25</v>
      </c>
      <c r="H3" s="6" t="s">
        <v>93</v>
      </c>
      <c r="I3" s="29">
        <v>92072</v>
      </c>
      <c r="L3" s="6" t="s">
        <v>43</v>
      </c>
      <c r="M3" s="35">
        <v>92015</v>
      </c>
    </row>
    <row r="4" spans="1:13" x14ac:dyDescent="0.25">
      <c r="A4" s="59"/>
      <c r="B4" t="s">
        <v>306</v>
      </c>
      <c r="C4" s="39">
        <f>0.5/0.7</f>
        <v>0.7142857142857143</v>
      </c>
      <c r="D4" s="31">
        <v>92048</v>
      </c>
      <c r="G4" s="6" t="s">
        <v>26</v>
      </c>
      <c r="H4" s="6" t="s">
        <v>94</v>
      </c>
      <c r="I4" s="36">
        <v>92084</v>
      </c>
      <c r="L4" s="6" t="s">
        <v>44</v>
      </c>
      <c r="M4" s="35">
        <v>92015</v>
      </c>
    </row>
    <row r="5" spans="1:13" x14ac:dyDescent="0.25">
      <c r="C5" s="45">
        <f>AVERAGE(C2:C4)</f>
        <v>0.73809523809523814</v>
      </c>
      <c r="D5" s="46" t="s">
        <v>318</v>
      </c>
      <c r="G5" s="6" t="s">
        <v>27</v>
      </c>
      <c r="H5" s="6" t="s">
        <v>95</v>
      </c>
      <c r="I5" s="29">
        <v>92025</v>
      </c>
      <c r="L5" s="6" t="s">
        <v>45</v>
      </c>
      <c r="M5" s="35">
        <v>92015</v>
      </c>
    </row>
    <row r="6" spans="1:13" x14ac:dyDescent="0.25">
      <c r="A6" s="28" t="s">
        <v>307</v>
      </c>
      <c r="B6" t="s">
        <v>308</v>
      </c>
      <c r="C6" s="40">
        <f>(11)/(23+17+11)</f>
        <v>0.21568627450980393</v>
      </c>
      <c r="D6" s="36">
        <v>92015</v>
      </c>
      <c r="G6" s="6" t="s">
        <v>28</v>
      </c>
      <c r="H6" s="6" t="s">
        <v>95</v>
      </c>
      <c r="I6" s="29">
        <v>92025</v>
      </c>
      <c r="L6" s="6" t="s">
        <v>46</v>
      </c>
      <c r="M6" s="38" t="s">
        <v>99</v>
      </c>
    </row>
    <row r="7" spans="1:13" x14ac:dyDescent="0.25">
      <c r="A7" s="28" t="s">
        <v>309</v>
      </c>
      <c r="B7" t="s">
        <v>310</v>
      </c>
      <c r="C7" s="41">
        <f>1.5/10</f>
        <v>0.15</v>
      </c>
      <c r="D7" s="32">
        <v>92025</v>
      </c>
      <c r="G7" s="6" t="s">
        <v>29</v>
      </c>
      <c r="H7" s="6" t="s">
        <v>96</v>
      </c>
      <c r="I7" s="30">
        <v>92048</v>
      </c>
      <c r="J7" s="47"/>
      <c r="L7" s="6" t="s">
        <v>47</v>
      </c>
      <c r="M7" s="38">
        <v>92068</v>
      </c>
    </row>
    <row r="8" spans="1:13" x14ac:dyDescent="0.25">
      <c r="A8" s="28"/>
      <c r="B8" t="s">
        <v>311</v>
      </c>
      <c r="C8" s="42">
        <f>1.5/10</f>
        <v>0.15</v>
      </c>
      <c r="D8" s="33">
        <v>92091</v>
      </c>
      <c r="G8" s="6" t="s">
        <v>30</v>
      </c>
      <c r="H8" s="6" t="s">
        <v>96</v>
      </c>
      <c r="I8" s="30">
        <v>92048</v>
      </c>
    </row>
    <row r="9" spans="1:13" x14ac:dyDescent="0.25">
      <c r="G9" s="6" t="s">
        <v>31</v>
      </c>
      <c r="H9" s="6" t="s">
        <v>96</v>
      </c>
      <c r="I9" s="30">
        <v>92048</v>
      </c>
    </row>
    <row r="10" spans="1:13" x14ac:dyDescent="0.25">
      <c r="G10" s="6" t="s">
        <v>32</v>
      </c>
      <c r="H10" s="6" t="s">
        <v>97</v>
      </c>
      <c r="I10" s="30">
        <v>92063</v>
      </c>
    </row>
    <row r="11" spans="1:13" x14ac:dyDescent="0.25">
      <c r="A11" s="28" t="s">
        <v>312</v>
      </c>
      <c r="B11" t="s">
        <v>313</v>
      </c>
      <c r="C11" s="43">
        <f>0.43/0.5</f>
        <v>0.86</v>
      </c>
      <c r="D11" s="37">
        <v>92035</v>
      </c>
      <c r="G11" s="6" t="s">
        <v>33</v>
      </c>
      <c r="H11" s="6" t="s">
        <v>94</v>
      </c>
      <c r="I11" s="36">
        <v>92084</v>
      </c>
    </row>
    <row r="12" spans="1:13" x14ac:dyDescent="0.25">
      <c r="A12" s="28" t="s">
        <v>314</v>
      </c>
      <c r="B12" s="7" t="s">
        <v>315</v>
      </c>
      <c r="C12" s="44">
        <v>0.89</v>
      </c>
      <c r="D12">
        <v>92035</v>
      </c>
      <c r="G12" s="6" t="s">
        <v>34</v>
      </c>
      <c r="H12" s="6" t="s">
        <v>94</v>
      </c>
      <c r="I12" s="36">
        <v>92084</v>
      </c>
    </row>
    <row r="13" spans="1:13" x14ac:dyDescent="0.25">
      <c r="G13" s="6" t="s">
        <v>35</v>
      </c>
      <c r="H13" s="6" t="s">
        <v>94</v>
      </c>
      <c r="I13" s="36">
        <v>92084</v>
      </c>
    </row>
    <row r="14" spans="1:13" x14ac:dyDescent="0.25">
      <c r="G14" s="6" t="s">
        <v>36</v>
      </c>
      <c r="H14" s="6" t="s">
        <v>93</v>
      </c>
      <c r="I14" s="29">
        <v>92072</v>
      </c>
    </row>
    <row r="15" spans="1:13" x14ac:dyDescent="0.25">
      <c r="G15" s="6" t="s">
        <v>37</v>
      </c>
      <c r="H15" s="6" t="s">
        <v>96</v>
      </c>
      <c r="I15" s="30">
        <v>92048</v>
      </c>
    </row>
    <row r="16" spans="1:13" x14ac:dyDescent="0.25">
      <c r="G16" s="6" t="s">
        <v>38</v>
      </c>
      <c r="H16" s="6" t="s">
        <v>96</v>
      </c>
      <c r="I16" s="30">
        <v>92048</v>
      </c>
    </row>
    <row r="17" spans="7:10" x14ac:dyDescent="0.25">
      <c r="G17" s="6" t="s">
        <v>39</v>
      </c>
      <c r="H17" s="6" t="s">
        <v>96</v>
      </c>
      <c r="I17" s="30">
        <v>92048</v>
      </c>
    </row>
    <row r="18" spans="7:10" x14ac:dyDescent="0.25">
      <c r="G18" s="6" t="s">
        <v>40</v>
      </c>
      <c r="H18" s="6" t="s">
        <v>96</v>
      </c>
      <c r="I18" s="30">
        <v>92048</v>
      </c>
    </row>
    <row r="19" spans="7:10" x14ac:dyDescent="0.25">
      <c r="G19" s="6" t="s">
        <v>41</v>
      </c>
      <c r="H19" s="6" t="s">
        <v>103</v>
      </c>
      <c r="I19" s="34">
        <v>92091</v>
      </c>
    </row>
    <row r="24" spans="7:10" x14ac:dyDescent="0.25">
      <c r="I24" s="48">
        <v>92025</v>
      </c>
      <c r="J24" s="47">
        <f>+C7</f>
        <v>0.15</v>
      </c>
    </row>
    <row r="25" spans="7:10" x14ac:dyDescent="0.25">
      <c r="I25" s="48">
        <v>92048</v>
      </c>
      <c r="J25" s="47">
        <f>+C5</f>
        <v>0.73809523809523814</v>
      </c>
    </row>
    <row r="26" spans="7:10" x14ac:dyDescent="0.25">
      <c r="I26" s="48">
        <v>92063</v>
      </c>
      <c r="J26" s="47">
        <f>+C5</f>
        <v>0.73809523809523814</v>
      </c>
    </row>
    <row r="27" spans="7:10" x14ac:dyDescent="0.25">
      <c r="I27" s="48">
        <v>92072</v>
      </c>
      <c r="J27" s="47">
        <f>+C7</f>
        <v>0.15</v>
      </c>
    </row>
    <row r="28" spans="7:10" x14ac:dyDescent="0.25">
      <c r="I28" s="48">
        <v>92084</v>
      </c>
      <c r="J28" s="47">
        <f>+C6</f>
        <v>0.21568627450980393</v>
      </c>
    </row>
    <row r="29" spans="7:10" x14ac:dyDescent="0.25">
      <c r="I29" s="48">
        <v>92091</v>
      </c>
      <c r="J29" s="47">
        <f>+C8</f>
        <v>0.15</v>
      </c>
    </row>
  </sheetData>
  <mergeCells count="1">
    <mergeCell ref="A3:A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IndustrSCC-PROFID</vt:lpstr>
      <vt:lpstr>ComrSCC-PROFID</vt:lpstr>
      <vt:lpstr>Percentages</vt:lpstr>
      <vt:lpstr>Speciat</vt:lpstr>
      <vt:lpstr>Ind-Comm</vt:lpstr>
      <vt:lpstr>Perfiles RPM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2016-03-28T15:36:20Z</dcterms:created>
  <dcterms:modified xsi:type="dcterms:W3CDTF">2016-09-05T14:32:15Z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1cf281de-3818-4f74-a005-44518bb4165f</vt:lpwstr>
  </property>
</Properties>
</file>